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estensemblefr.sharepoint.com/sites/PCAETEstEnsemble-Groupeprojet/Documents partages/Groupe projet/2. Documents/3. Suivi/Bilan final PCAET 2017/"/>
    </mc:Choice>
  </mc:AlternateContent>
  <xr:revisionPtr revIDLastSave="604" documentId="13_ncr:1_{36A9A639-4A3E-48F3-A2E1-DFBD1D7397A3}" xr6:coauthVersionLast="47" xr6:coauthVersionMax="47" xr10:uidLastSave="{B6EAA8BC-1709-4462-B697-949E5B66EA31}"/>
  <bookViews>
    <workbookView xWindow="-110" yWindow="-110" windowWidth="19420" windowHeight="10300" activeTab="1" xr2:uid="{213B8E77-8D2B-4589-97EF-6679573FAE43}"/>
  </bookViews>
  <sheets>
    <sheet name="Statistiques et définitions" sheetId="3" r:id="rId1"/>
    <sheet name="Revue des actions" sheetId="1" r:id="rId2"/>
    <sheet name="Synthèse par Action" sheetId="4" r:id="rId3"/>
    <sheet name="Synthèse par Orientation" sheetId="5" r:id="rId4"/>
    <sheet name="Global " sheetId="8" state="hidden" r:id="rId5"/>
    <sheet name="Graph 2" sheetId="9" state="hidden" r:id="rId6"/>
    <sheet name="Graph3" sheetId="10" state="hidden" r:id="rId7"/>
    <sheet name="Graph4" sheetId="12" state="hidden" r:id="rId8"/>
    <sheet name="Typo" sheetId="7" state="hidden" r:id="rId9"/>
    <sheet name="Listes" sheetId="2" state="hidden" r:id="rId10"/>
  </sheets>
  <definedNames>
    <definedName name="_xlnm._FilterDatabase" localSheetId="1" hidden="1">'Revue des actions'!$A$2:$P$202</definedName>
    <definedName name="_xlnm._FilterDatabase" localSheetId="2" hidden="1">'Synthèse par Action'!$A$2:$S$56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4" l="1" a="1"/>
  <c r="G23" i="4" s="1"/>
  <c r="S23" i="4" s="1"/>
  <c r="G8" i="4" a="1"/>
  <c r="G8" i="4" s="1"/>
  <c r="S8" i="4" s="1"/>
  <c r="G7" i="4" a="1"/>
  <c r="G7" i="4" s="1"/>
  <c r="S7" i="4" s="1"/>
  <c r="G56" i="4" a="1"/>
  <c r="G56" i="4" s="1"/>
  <c r="S56" i="4" s="1"/>
  <c r="G55" i="4" a="1"/>
  <c r="G55" i="4" s="1"/>
  <c r="S55" i="4" s="1"/>
  <c r="G54" i="4" a="1"/>
  <c r="G54" i="4" s="1"/>
  <c r="S54" i="4" s="1"/>
  <c r="G53" i="4" a="1"/>
  <c r="G53" i="4" s="1"/>
  <c r="S53" i="4" s="1"/>
  <c r="G52" i="4" a="1"/>
  <c r="G52" i="4" s="1"/>
  <c r="S52" i="4" s="1"/>
  <c r="G51" i="4" a="1"/>
  <c r="G51" i="4" s="1"/>
  <c r="S51" i="4" s="1"/>
  <c r="G50" i="4" a="1"/>
  <c r="G50" i="4" s="1"/>
  <c r="S50" i="4" s="1"/>
  <c r="G49" i="4" a="1"/>
  <c r="G49" i="4" s="1"/>
  <c r="S49" i="4" s="1"/>
  <c r="G48" i="4" a="1"/>
  <c r="G48" i="4" s="1"/>
  <c r="S48" i="4" s="1"/>
  <c r="G47" i="4" a="1"/>
  <c r="G47" i="4" s="1"/>
  <c r="S47" i="4" s="1"/>
  <c r="G46" i="4" a="1"/>
  <c r="G46" i="4" s="1"/>
  <c r="S46" i="4" s="1"/>
  <c r="G45" i="4" a="1"/>
  <c r="G45" i="4" s="1"/>
  <c r="S45" i="4" s="1"/>
  <c r="G44" i="4" a="1"/>
  <c r="G44" i="4" s="1"/>
  <c r="S44" i="4" s="1"/>
  <c r="G43" i="4" a="1"/>
  <c r="G43" i="4" s="1"/>
  <c r="S43" i="4" s="1"/>
  <c r="G42" i="4" a="1"/>
  <c r="G42" i="4" s="1"/>
  <c r="S42" i="4" s="1"/>
  <c r="G41" i="4" a="1"/>
  <c r="G41" i="4" s="1"/>
  <c r="S41" i="4" s="1"/>
  <c r="G40" i="4" a="1"/>
  <c r="G40" i="4" s="1"/>
  <c r="S40" i="4" s="1"/>
  <c r="G39" i="4" a="1"/>
  <c r="G39" i="4" s="1"/>
  <c r="S39" i="4" s="1"/>
  <c r="G38" i="4" a="1"/>
  <c r="G38" i="4" s="1"/>
  <c r="S38" i="4" s="1"/>
  <c r="G37" i="4" a="1"/>
  <c r="G37" i="4" s="1"/>
  <c r="S37" i="4" s="1"/>
  <c r="G36" i="4" a="1"/>
  <c r="G36" i="4" s="1"/>
  <c r="S36" i="4" s="1"/>
  <c r="G35" i="4" a="1"/>
  <c r="G35" i="4" s="1"/>
  <c r="S35" i="4" s="1"/>
  <c r="G34" i="4" a="1"/>
  <c r="G34" i="4" s="1"/>
  <c r="S34" i="4" s="1"/>
  <c r="G33" i="4" a="1"/>
  <c r="G33" i="4" s="1"/>
  <c r="S33" i="4" s="1"/>
  <c r="G32" i="4" a="1"/>
  <c r="G32" i="4" s="1"/>
  <c r="S32" i="4" s="1"/>
  <c r="G31" i="4" a="1"/>
  <c r="G31" i="4" s="1"/>
  <c r="S31" i="4" s="1"/>
  <c r="G30" i="4" a="1"/>
  <c r="G30" i="4" s="1"/>
  <c r="S30" i="4" s="1"/>
  <c r="G29" i="4" a="1"/>
  <c r="G29" i="4" s="1"/>
  <c r="S29" i="4" s="1"/>
  <c r="G28" i="4" a="1"/>
  <c r="G28" i="4" s="1"/>
  <c r="S28" i="4" s="1"/>
  <c r="G27" i="4" a="1"/>
  <c r="G27" i="4" s="1"/>
  <c r="S27" i="4" s="1"/>
  <c r="G26" i="4" a="1"/>
  <c r="G26" i="4" s="1"/>
  <c r="S26" i="4" s="1"/>
  <c r="G25" i="4" a="1"/>
  <c r="G25" i="4" s="1"/>
  <c r="S25" i="4" s="1"/>
  <c r="G24" i="4" a="1"/>
  <c r="G24" i="4" s="1"/>
  <c r="S24" i="4" s="1"/>
  <c r="G22" i="4" a="1"/>
  <c r="G22" i="4" s="1"/>
  <c r="S22" i="4" s="1"/>
  <c r="G21" i="4" a="1"/>
  <c r="G21" i="4" s="1"/>
  <c r="S21" i="4" s="1"/>
  <c r="G20" i="4" a="1"/>
  <c r="G20" i="4" s="1"/>
  <c r="S20" i="4" s="1"/>
  <c r="G19" i="4" a="1"/>
  <c r="G19" i="4" s="1"/>
  <c r="S19" i="4" s="1"/>
  <c r="G18" i="4" a="1"/>
  <c r="G18" i="4" s="1"/>
  <c r="S18" i="4" s="1"/>
  <c r="G17" i="4" a="1"/>
  <c r="G17" i="4" s="1"/>
  <c r="S17" i="4" s="1"/>
  <c r="G16" i="4" a="1"/>
  <c r="G16" i="4" s="1"/>
  <c r="S16" i="4" s="1"/>
  <c r="G15" i="4" a="1"/>
  <c r="G15" i="4" s="1"/>
  <c r="S15" i="4" s="1"/>
  <c r="G14" i="4" a="1"/>
  <c r="G14" i="4" s="1"/>
  <c r="S14" i="4" s="1"/>
  <c r="G13" i="4" a="1"/>
  <c r="G13" i="4" s="1"/>
  <c r="S13" i="4" s="1"/>
  <c r="G12" i="4" a="1"/>
  <c r="G12" i="4" s="1"/>
  <c r="S12" i="4" s="1"/>
  <c r="G11" i="4" a="1"/>
  <c r="G11" i="4" s="1"/>
  <c r="S11" i="4" s="1"/>
  <c r="G10" i="4" a="1"/>
  <c r="G10" i="4" s="1"/>
  <c r="S10" i="4" s="1"/>
  <c r="G9" i="4" a="1"/>
  <c r="G9" i="4" s="1"/>
  <c r="S9" i="4" s="1"/>
  <c r="G6" i="4" a="1"/>
  <c r="G6" i="4" s="1"/>
  <c r="S6" i="4" s="1"/>
  <c r="G5" i="4" a="1"/>
  <c r="G5" i="4" s="1"/>
  <c r="S5" i="4" s="1"/>
  <c r="G4" i="4" a="1"/>
  <c r="G4" i="4" s="1"/>
  <c r="S4" i="4" s="1"/>
  <c r="G3" i="4" a="1"/>
  <c r="G3" i="4" s="1"/>
  <c r="S3" i="4" s="1"/>
  <c r="B4" i="10"/>
  <c r="B3" i="10"/>
  <c r="J89" i="9"/>
  <c r="J88" i="9"/>
  <c r="J87" i="9"/>
  <c r="J86" i="9"/>
  <c r="J72" i="9"/>
  <c r="J71" i="9"/>
  <c r="J70" i="9"/>
  <c r="J69" i="9"/>
  <c r="J60" i="9"/>
  <c r="J59" i="9"/>
  <c r="J52" i="9"/>
  <c r="J51" i="9"/>
  <c r="J36" i="9"/>
  <c r="J35" i="9"/>
  <c r="J34" i="9"/>
  <c r="J27" i="9"/>
  <c r="J26" i="9"/>
  <c r="J25" i="9"/>
  <c r="J15" i="9"/>
  <c r="J14" i="9"/>
  <c r="J6" i="9"/>
  <c r="J5" i="9"/>
  <c r="H35" i="8"/>
  <c r="H34" i="8"/>
  <c r="H33" i="8"/>
  <c r="H32" i="8"/>
  <c r="H31" i="8"/>
  <c r="H10" i="8"/>
  <c r="B10" i="5"/>
  <c r="B9" i="5"/>
  <c r="B8" i="5"/>
  <c r="B7" i="5"/>
  <c r="B6" i="5"/>
  <c r="B5" i="5"/>
  <c r="B4" i="5"/>
  <c r="B3" i="5"/>
  <c r="J56" i="4" a="1"/>
  <c r="J56" i="4" s="1"/>
  <c r="I56" i="4" a="1"/>
  <c r="I56" i="4" s="1"/>
  <c r="H56" i="4" a="1"/>
  <c r="H56" i="4" s="1"/>
  <c r="F56" i="4"/>
  <c r="E56" i="4"/>
  <c r="C56" i="4"/>
  <c r="A56" i="4"/>
  <c r="J55" i="4" a="1"/>
  <c r="J55" i="4" s="1"/>
  <c r="I55" i="4" a="1"/>
  <c r="I55" i="4" s="1"/>
  <c r="H55" i="4" a="1"/>
  <c r="H55" i="4" s="1"/>
  <c r="F55" i="4"/>
  <c r="E55" i="4"/>
  <c r="C55" i="4"/>
  <c r="A55" i="4"/>
  <c r="J54" i="4" a="1"/>
  <c r="J54" i="4" s="1"/>
  <c r="I54" i="4" a="1"/>
  <c r="I54" i="4" s="1"/>
  <c r="H54" i="4" a="1"/>
  <c r="H54" i="4" s="1"/>
  <c r="F54" i="4"/>
  <c r="E54" i="4"/>
  <c r="C54" i="4"/>
  <c r="A54" i="4"/>
  <c r="J53" i="4" a="1"/>
  <c r="J53" i="4" s="1"/>
  <c r="I53" i="4" a="1"/>
  <c r="I53" i="4" s="1"/>
  <c r="H53" i="4" a="1"/>
  <c r="H53" i="4" s="1"/>
  <c r="F53" i="4"/>
  <c r="E53" i="4"/>
  <c r="C53" i="4"/>
  <c r="A53" i="4"/>
  <c r="J52" i="4" a="1"/>
  <c r="J52" i="4" s="1"/>
  <c r="I52" i="4" a="1"/>
  <c r="I52" i="4" s="1"/>
  <c r="H52" i="4" a="1"/>
  <c r="H52" i="4" s="1"/>
  <c r="F52" i="4"/>
  <c r="E52" i="4"/>
  <c r="C52" i="4"/>
  <c r="A52" i="4"/>
  <c r="J51" i="4" a="1"/>
  <c r="J51" i="4" s="1"/>
  <c r="I51" i="4" a="1"/>
  <c r="I51" i="4" s="1"/>
  <c r="H51" i="4" a="1"/>
  <c r="H51" i="4" s="1"/>
  <c r="F51" i="4"/>
  <c r="E51" i="4"/>
  <c r="C51" i="4"/>
  <c r="A51" i="4"/>
  <c r="J50" i="4" a="1"/>
  <c r="J50" i="4" s="1"/>
  <c r="I50" i="4" a="1"/>
  <c r="I50" i="4" s="1"/>
  <c r="H50" i="4" a="1"/>
  <c r="H50" i="4" s="1"/>
  <c r="F50" i="4"/>
  <c r="E50" i="4"/>
  <c r="C50" i="4"/>
  <c r="A50" i="4"/>
  <c r="J49" i="4" a="1"/>
  <c r="J49" i="4" s="1"/>
  <c r="I49" i="4" a="1"/>
  <c r="I49" i="4" s="1"/>
  <c r="H49" i="4" a="1"/>
  <c r="H49" i="4" s="1"/>
  <c r="F49" i="4"/>
  <c r="E49" i="4"/>
  <c r="C49" i="4"/>
  <c r="A49" i="4"/>
  <c r="J48" i="4" a="1"/>
  <c r="J48" i="4" s="1"/>
  <c r="I48" i="4" a="1"/>
  <c r="I48" i="4" s="1"/>
  <c r="H48" i="4" a="1"/>
  <c r="H48" i="4" s="1"/>
  <c r="F48" i="4"/>
  <c r="E48" i="4"/>
  <c r="C48" i="4"/>
  <c r="A48" i="4"/>
  <c r="J47" i="4" a="1"/>
  <c r="J47" i="4" s="1"/>
  <c r="I47" i="4" a="1"/>
  <c r="I47" i="4" s="1"/>
  <c r="H47" i="4" a="1"/>
  <c r="H47" i="4" s="1"/>
  <c r="F47" i="4"/>
  <c r="E47" i="4"/>
  <c r="C47" i="4"/>
  <c r="A47" i="4"/>
  <c r="J46" i="4" a="1"/>
  <c r="J46" i="4" s="1"/>
  <c r="I46" i="4" a="1"/>
  <c r="I46" i="4" s="1"/>
  <c r="H46" i="4" a="1"/>
  <c r="H46" i="4" s="1"/>
  <c r="F46" i="4"/>
  <c r="E46" i="4"/>
  <c r="C46" i="4"/>
  <c r="A46" i="4"/>
  <c r="J45" i="4" a="1"/>
  <c r="J45" i="4" s="1"/>
  <c r="I45" i="4" a="1"/>
  <c r="I45" i="4" s="1"/>
  <c r="H45" i="4" a="1"/>
  <c r="H45" i="4" s="1"/>
  <c r="F45" i="4"/>
  <c r="E45" i="4"/>
  <c r="C45" i="4"/>
  <c r="A45" i="4"/>
  <c r="J44" i="4" a="1"/>
  <c r="J44" i="4" s="1"/>
  <c r="I44" i="4" a="1"/>
  <c r="I44" i="4" s="1"/>
  <c r="H44" i="4" a="1"/>
  <c r="H44" i="4" s="1"/>
  <c r="F44" i="4"/>
  <c r="E44" i="4"/>
  <c r="C44" i="4"/>
  <c r="A44" i="4"/>
  <c r="J43" i="4" a="1"/>
  <c r="J43" i="4" s="1"/>
  <c r="I43" i="4" a="1"/>
  <c r="I43" i="4" s="1"/>
  <c r="H43" i="4" a="1"/>
  <c r="H43" i="4" s="1"/>
  <c r="F43" i="4"/>
  <c r="E43" i="4"/>
  <c r="A43" i="4"/>
  <c r="J42" i="4" a="1"/>
  <c r="J42" i="4" s="1"/>
  <c r="I42" i="4" a="1"/>
  <c r="I42" i="4" s="1"/>
  <c r="H42" i="4" a="1"/>
  <c r="H42" i="4" s="1"/>
  <c r="F42" i="4"/>
  <c r="E42" i="4"/>
  <c r="C42" i="4"/>
  <c r="A42" i="4"/>
  <c r="J41" i="4" a="1"/>
  <c r="J41" i="4" s="1"/>
  <c r="I41" i="4" a="1"/>
  <c r="I41" i="4" s="1"/>
  <c r="H41" i="4" a="1"/>
  <c r="H41" i="4" s="1"/>
  <c r="F41" i="4"/>
  <c r="E41" i="4"/>
  <c r="C41" i="4"/>
  <c r="A41" i="4"/>
  <c r="J40" i="4" a="1"/>
  <c r="J40" i="4" s="1"/>
  <c r="I40" i="4" a="1"/>
  <c r="I40" i="4" s="1"/>
  <c r="H40" i="4" a="1"/>
  <c r="H40" i="4" s="1"/>
  <c r="F40" i="4"/>
  <c r="E40" i="4"/>
  <c r="C40" i="4"/>
  <c r="A40" i="4"/>
  <c r="J39" i="4" a="1"/>
  <c r="J39" i="4" s="1"/>
  <c r="I39" i="4" a="1"/>
  <c r="I39" i="4" s="1"/>
  <c r="H39" i="4" a="1"/>
  <c r="H39" i="4" s="1"/>
  <c r="F39" i="4"/>
  <c r="E39" i="4"/>
  <c r="C39" i="4"/>
  <c r="A39" i="4"/>
  <c r="J38" i="4" a="1"/>
  <c r="J38" i="4" s="1"/>
  <c r="H38" i="4" a="1"/>
  <c r="H38" i="4" s="1"/>
  <c r="F38" i="4"/>
  <c r="E38" i="4"/>
  <c r="C38" i="4"/>
  <c r="A38" i="4"/>
  <c r="J37" i="4" a="1"/>
  <c r="J37" i="4" s="1"/>
  <c r="I37" i="4" a="1"/>
  <c r="I37" i="4" s="1"/>
  <c r="H37" i="4" a="1"/>
  <c r="H37" i="4" s="1"/>
  <c r="F37" i="4"/>
  <c r="E37" i="4"/>
  <c r="C37" i="4"/>
  <c r="A37" i="4"/>
  <c r="J36" i="4" a="1"/>
  <c r="J36" i="4" s="1"/>
  <c r="I36" i="4" a="1"/>
  <c r="I36" i="4" s="1"/>
  <c r="H36" i="4" a="1"/>
  <c r="H36" i="4" s="1"/>
  <c r="F36" i="4"/>
  <c r="E36" i="4"/>
  <c r="C36" i="4"/>
  <c r="A36" i="4"/>
  <c r="J35" i="4" a="1"/>
  <c r="J35" i="4" s="1"/>
  <c r="I35" i="4" a="1"/>
  <c r="I35" i="4" s="1"/>
  <c r="H35" i="4" a="1"/>
  <c r="H35" i="4" s="1"/>
  <c r="F35" i="4"/>
  <c r="E35" i="4"/>
  <c r="C35" i="4"/>
  <c r="A35" i="4"/>
  <c r="J34" i="4" a="1"/>
  <c r="J34" i="4" s="1"/>
  <c r="I34" i="4" a="1"/>
  <c r="I34" i="4" s="1"/>
  <c r="H34" i="4" a="1"/>
  <c r="H34" i="4" s="1"/>
  <c r="F34" i="4"/>
  <c r="E34" i="4"/>
  <c r="C34" i="4"/>
  <c r="A34" i="4"/>
  <c r="J33" i="4" a="1"/>
  <c r="J33" i="4" s="1"/>
  <c r="I33" i="4" a="1"/>
  <c r="I33" i="4" s="1"/>
  <c r="H33" i="4" a="1"/>
  <c r="H33" i="4" s="1"/>
  <c r="F33" i="4"/>
  <c r="E33" i="4"/>
  <c r="C33" i="4"/>
  <c r="A33" i="4"/>
  <c r="J32" i="4" a="1"/>
  <c r="J32" i="4" s="1"/>
  <c r="I32" i="4" a="1"/>
  <c r="I32" i="4" s="1"/>
  <c r="H32" i="4" a="1"/>
  <c r="H32" i="4" s="1"/>
  <c r="F32" i="4"/>
  <c r="E32" i="4"/>
  <c r="C32" i="4"/>
  <c r="A32" i="4"/>
  <c r="J31" i="4" a="1"/>
  <c r="J31" i="4" s="1"/>
  <c r="I31" i="4" a="1"/>
  <c r="I31" i="4" s="1"/>
  <c r="H31" i="4" a="1"/>
  <c r="H31" i="4" s="1"/>
  <c r="F31" i="4"/>
  <c r="E31" i="4"/>
  <c r="C31" i="4"/>
  <c r="A31" i="4"/>
  <c r="J30" i="4" a="1"/>
  <c r="J30" i="4" s="1"/>
  <c r="I30" i="4" a="1"/>
  <c r="I30" i="4" s="1"/>
  <c r="H30" i="4" a="1"/>
  <c r="H30" i="4" s="1"/>
  <c r="F30" i="4"/>
  <c r="E30" i="4"/>
  <c r="C30" i="4"/>
  <c r="A30" i="4"/>
  <c r="J29" i="4" a="1"/>
  <c r="J29" i="4" s="1"/>
  <c r="I29" i="4" a="1"/>
  <c r="I29" i="4" s="1"/>
  <c r="H29" i="4" a="1"/>
  <c r="H29" i="4" s="1"/>
  <c r="F29" i="4"/>
  <c r="E29" i="4"/>
  <c r="C29" i="4"/>
  <c r="A29" i="4"/>
  <c r="J28" i="4" a="1"/>
  <c r="J28" i="4" s="1"/>
  <c r="I28" i="4" a="1"/>
  <c r="I28" i="4" s="1"/>
  <c r="H28" i="4" a="1"/>
  <c r="H28" i="4" s="1"/>
  <c r="F28" i="4"/>
  <c r="E28" i="4"/>
  <c r="C28" i="4"/>
  <c r="A28" i="4"/>
  <c r="J27" i="4" a="1"/>
  <c r="J27" i="4" s="1"/>
  <c r="I27" i="4" a="1"/>
  <c r="I27" i="4" s="1"/>
  <c r="H27" i="4" a="1"/>
  <c r="H27" i="4" s="1"/>
  <c r="F27" i="4"/>
  <c r="E27" i="4"/>
  <c r="C27" i="4"/>
  <c r="A27" i="4"/>
  <c r="J26" i="4" a="1"/>
  <c r="J26" i="4" s="1"/>
  <c r="I26" i="4" a="1"/>
  <c r="I26" i="4" s="1"/>
  <c r="H26" i="4" a="1"/>
  <c r="H26" i="4" s="1"/>
  <c r="F26" i="4"/>
  <c r="E26" i="4"/>
  <c r="C26" i="4"/>
  <c r="A26" i="4"/>
  <c r="J25" i="4" a="1"/>
  <c r="J25" i="4" s="1"/>
  <c r="I25" i="4" a="1"/>
  <c r="I25" i="4" s="1"/>
  <c r="H25" i="4" a="1"/>
  <c r="H25" i="4" s="1"/>
  <c r="F25" i="4"/>
  <c r="E25" i="4"/>
  <c r="C25" i="4"/>
  <c r="A25" i="4"/>
  <c r="J24" i="4" a="1"/>
  <c r="J24" i="4" s="1"/>
  <c r="I24" i="4" a="1"/>
  <c r="I24" i="4" s="1"/>
  <c r="H24" i="4" a="1"/>
  <c r="H24" i="4" s="1"/>
  <c r="F24" i="4"/>
  <c r="E24" i="4"/>
  <c r="C24" i="4"/>
  <c r="A24" i="4"/>
  <c r="J23" i="4" a="1"/>
  <c r="J23" i="4" s="1"/>
  <c r="I23" i="4" a="1"/>
  <c r="I23" i="4" s="1"/>
  <c r="H23" i="4" a="1"/>
  <c r="H23" i="4" s="1"/>
  <c r="F23" i="4"/>
  <c r="E23" i="4"/>
  <c r="C23" i="4"/>
  <c r="A23" i="4"/>
  <c r="J22" i="4" a="1"/>
  <c r="J22" i="4" s="1"/>
  <c r="I22" i="4" a="1"/>
  <c r="I22" i="4" s="1"/>
  <c r="H22" i="4" a="1"/>
  <c r="H22" i="4" s="1"/>
  <c r="F22" i="4"/>
  <c r="E22" i="4"/>
  <c r="C22" i="4"/>
  <c r="A22" i="4"/>
  <c r="J21" i="4" a="1"/>
  <c r="J21" i="4" s="1"/>
  <c r="I21" i="4" a="1"/>
  <c r="I21" i="4" s="1"/>
  <c r="H21" i="4" a="1"/>
  <c r="H21" i="4" s="1"/>
  <c r="F21" i="4"/>
  <c r="E21" i="4"/>
  <c r="C21" i="4"/>
  <c r="A21" i="4"/>
  <c r="J20" i="4" a="1"/>
  <c r="J20" i="4" s="1"/>
  <c r="I20" i="4" a="1"/>
  <c r="I20" i="4" s="1"/>
  <c r="H20" i="4" a="1"/>
  <c r="H20" i="4" s="1"/>
  <c r="F20" i="4"/>
  <c r="E20" i="4"/>
  <c r="C20" i="4"/>
  <c r="A20" i="4"/>
  <c r="J19" i="4" a="1"/>
  <c r="J19" i="4" s="1"/>
  <c r="I19" i="4" a="1"/>
  <c r="I19" i="4" s="1"/>
  <c r="H19" i="4" a="1"/>
  <c r="H19" i="4" s="1"/>
  <c r="F19" i="4"/>
  <c r="E19" i="4"/>
  <c r="C19" i="4"/>
  <c r="A19" i="4"/>
  <c r="J18" i="4" a="1"/>
  <c r="J18" i="4" s="1"/>
  <c r="I18" i="4" a="1"/>
  <c r="I18" i="4" s="1"/>
  <c r="H18" i="4" a="1"/>
  <c r="H18" i="4" s="1"/>
  <c r="F18" i="4"/>
  <c r="E18" i="4"/>
  <c r="C18" i="4"/>
  <c r="A18" i="4"/>
  <c r="J17" i="4" a="1"/>
  <c r="J17" i="4" s="1"/>
  <c r="I17" i="4" a="1"/>
  <c r="I17" i="4" s="1"/>
  <c r="H17" i="4" a="1"/>
  <c r="H17" i="4" s="1"/>
  <c r="F17" i="4"/>
  <c r="E17" i="4"/>
  <c r="C17" i="4"/>
  <c r="A17" i="4"/>
  <c r="J16" i="4" a="1"/>
  <c r="J16" i="4" s="1"/>
  <c r="I16" i="4" a="1"/>
  <c r="I16" i="4" s="1"/>
  <c r="H16" i="4" a="1"/>
  <c r="H16" i="4" s="1"/>
  <c r="F16" i="4"/>
  <c r="E16" i="4"/>
  <c r="C16" i="4"/>
  <c r="A16" i="4"/>
  <c r="J15" i="4" a="1"/>
  <c r="J15" i="4" s="1"/>
  <c r="I15" i="4" a="1"/>
  <c r="I15" i="4" s="1"/>
  <c r="H15" i="4" a="1"/>
  <c r="H15" i="4" s="1"/>
  <c r="F15" i="4"/>
  <c r="E15" i="4"/>
  <c r="C15" i="4"/>
  <c r="A15" i="4"/>
  <c r="J14" i="4" a="1"/>
  <c r="J14" i="4" s="1"/>
  <c r="I14" i="4" a="1"/>
  <c r="I14" i="4" s="1"/>
  <c r="H14" i="4" a="1"/>
  <c r="H14" i="4" s="1"/>
  <c r="F14" i="4"/>
  <c r="E14" i="4"/>
  <c r="C14" i="4"/>
  <c r="A14" i="4"/>
  <c r="J13" i="4" a="1"/>
  <c r="J13" i="4" s="1"/>
  <c r="I13" i="4" a="1"/>
  <c r="I13" i="4" s="1"/>
  <c r="H13" i="4" a="1"/>
  <c r="H13" i="4" s="1"/>
  <c r="F13" i="4"/>
  <c r="E13" i="4"/>
  <c r="C13" i="4"/>
  <c r="A13" i="4"/>
  <c r="J12" i="4" a="1"/>
  <c r="J12" i="4" s="1"/>
  <c r="I12" i="4" a="1"/>
  <c r="I12" i="4" s="1"/>
  <c r="H12" i="4" a="1"/>
  <c r="H12" i="4" s="1"/>
  <c r="F12" i="4"/>
  <c r="E12" i="4"/>
  <c r="C12" i="4"/>
  <c r="A12" i="4"/>
  <c r="J11" i="4" a="1"/>
  <c r="J11" i="4" s="1"/>
  <c r="I11" i="4" a="1"/>
  <c r="I11" i="4" s="1"/>
  <c r="H11" i="4" a="1"/>
  <c r="H11" i="4" s="1"/>
  <c r="F11" i="4"/>
  <c r="E11" i="4"/>
  <c r="C11" i="4"/>
  <c r="A11" i="4"/>
  <c r="J10" i="4" a="1"/>
  <c r="J10" i="4" s="1"/>
  <c r="I10" i="4" a="1"/>
  <c r="I10" i="4" s="1"/>
  <c r="H10" i="4" a="1"/>
  <c r="H10" i="4" s="1"/>
  <c r="F10" i="4"/>
  <c r="E10" i="4"/>
  <c r="C10" i="4"/>
  <c r="A10" i="4"/>
  <c r="J9" i="4" a="1"/>
  <c r="J9" i="4" s="1"/>
  <c r="I9" i="4" a="1"/>
  <c r="I9" i="4" s="1"/>
  <c r="H9" i="4" a="1"/>
  <c r="H9" i="4" s="1"/>
  <c r="F9" i="4"/>
  <c r="E9" i="4"/>
  <c r="C9" i="4"/>
  <c r="A9" i="4"/>
  <c r="J8" i="4" a="1"/>
  <c r="J8" i="4" s="1"/>
  <c r="I8" i="4" a="1"/>
  <c r="I8" i="4" s="1"/>
  <c r="H8" i="4" a="1"/>
  <c r="H8" i="4" s="1"/>
  <c r="F8" i="4"/>
  <c r="E8" i="4"/>
  <c r="C8" i="4"/>
  <c r="A8" i="4"/>
  <c r="J7" i="4" a="1"/>
  <c r="J7" i="4" s="1"/>
  <c r="I7" i="4" a="1"/>
  <c r="I7" i="4" s="1"/>
  <c r="H7" i="4" a="1"/>
  <c r="H7" i="4" s="1"/>
  <c r="F7" i="4"/>
  <c r="E7" i="4"/>
  <c r="C7" i="4"/>
  <c r="A7" i="4"/>
  <c r="J6" i="4" a="1"/>
  <c r="J6" i="4" s="1"/>
  <c r="I6" i="4" a="1"/>
  <c r="I6" i="4" s="1"/>
  <c r="H6" i="4" a="1"/>
  <c r="H6" i="4" s="1"/>
  <c r="F6" i="4"/>
  <c r="E6" i="4"/>
  <c r="C6" i="4"/>
  <c r="A6" i="4"/>
  <c r="J5" i="4" a="1"/>
  <c r="J5" i="4" s="1"/>
  <c r="I5" i="4" a="1"/>
  <c r="I5" i="4" s="1"/>
  <c r="H5" i="4" a="1"/>
  <c r="H5" i="4" s="1"/>
  <c r="F5" i="4"/>
  <c r="E5" i="4"/>
  <c r="C5" i="4"/>
  <c r="A5" i="4"/>
  <c r="J4" i="4" a="1"/>
  <c r="J4" i="4" s="1"/>
  <c r="I4" i="4" a="1"/>
  <c r="I4" i="4" s="1"/>
  <c r="H4" i="4" a="1"/>
  <c r="H4" i="4" s="1"/>
  <c r="F4" i="4"/>
  <c r="E4" i="4"/>
  <c r="C4" i="4"/>
  <c r="A4" i="4"/>
  <c r="J3" i="4" a="1"/>
  <c r="J3" i="4" s="1"/>
  <c r="I3" i="4" a="1"/>
  <c r="I3" i="4" s="1"/>
  <c r="H3" i="4" a="1"/>
  <c r="H3" i="4" s="1"/>
  <c r="F3" i="4"/>
  <c r="E3" i="4"/>
  <c r="C3" i="4"/>
  <c r="A3" i="4"/>
  <c r="B202" i="1"/>
  <c r="B56" i="4" s="1"/>
  <c r="B201" i="1"/>
  <c r="B200" i="1"/>
  <c r="B199" i="1"/>
  <c r="B55" i="4" s="1"/>
  <c r="B198" i="1"/>
  <c r="B54" i="4" s="1"/>
  <c r="B197" i="1"/>
  <c r="B53" i="4" s="1"/>
  <c r="B196" i="1"/>
  <c r="B195" i="1"/>
  <c r="B194" i="1"/>
  <c r="B193" i="1"/>
  <c r="B52" i="4" s="1"/>
  <c r="B192" i="1"/>
  <c r="B191" i="1"/>
  <c r="B190" i="1"/>
  <c r="B189" i="1"/>
  <c r="B51" i="4" s="1"/>
  <c r="B188" i="1"/>
  <c r="B187" i="1"/>
  <c r="B186" i="1"/>
  <c r="B185" i="1"/>
  <c r="B50" i="4" s="1"/>
  <c r="B184" i="1"/>
  <c r="B183" i="1"/>
  <c r="B182" i="1"/>
  <c r="B181" i="1"/>
  <c r="B49" i="4" s="1"/>
  <c r="B180" i="1"/>
  <c r="B179" i="1"/>
  <c r="B178" i="1"/>
  <c r="B48" i="4" s="1"/>
  <c r="B177" i="1"/>
  <c r="B176" i="1"/>
  <c r="B175" i="1"/>
  <c r="B47" i="4" s="1"/>
  <c r="B174" i="1"/>
  <c r="B173" i="1"/>
  <c r="B172" i="1"/>
  <c r="B171" i="1"/>
  <c r="B44" i="4" s="1"/>
  <c r="B170" i="1"/>
  <c r="B169" i="1"/>
  <c r="B168" i="1"/>
  <c r="B167" i="1"/>
  <c r="B43" i="4" s="1"/>
  <c r="B166" i="1"/>
  <c r="B165" i="1"/>
  <c r="B164" i="1"/>
  <c r="B163" i="1"/>
  <c r="B162" i="1"/>
  <c r="B161" i="1"/>
  <c r="B160" i="1"/>
  <c r="B45" i="4" s="1"/>
  <c r="B159" i="1"/>
  <c r="B158" i="1"/>
  <c r="B157" i="1"/>
  <c r="B156" i="1"/>
  <c r="B42" i="4" s="1"/>
  <c r="B155" i="1"/>
  <c r="B154" i="1"/>
  <c r="B153" i="1"/>
  <c r="B41" i="4" s="1"/>
  <c r="B152" i="1"/>
  <c r="B151" i="1"/>
  <c r="B150" i="1"/>
  <c r="B149" i="1"/>
  <c r="B148" i="1"/>
  <c r="B40" i="4" s="1"/>
  <c r="B147" i="1"/>
  <c r="B146" i="1"/>
  <c r="B145" i="1"/>
  <c r="B144" i="1"/>
  <c r="B143" i="1"/>
  <c r="B142" i="1"/>
  <c r="B39" i="4" s="1"/>
  <c r="B141" i="1"/>
  <c r="B140" i="1"/>
  <c r="B139" i="1"/>
  <c r="B138" i="1"/>
  <c r="B38" i="4" s="1"/>
  <c r="B137" i="1"/>
  <c r="B136" i="1"/>
  <c r="B135" i="1"/>
  <c r="B134" i="1"/>
  <c r="B37" i="4" s="1"/>
  <c r="B133" i="1"/>
  <c r="B132" i="1"/>
  <c r="B131" i="1"/>
  <c r="B36" i="4" s="1"/>
  <c r="B130" i="1"/>
  <c r="B129" i="1"/>
  <c r="B128" i="1"/>
  <c r="B127" i="1"/>
  <c r="B126" i="1"/>
  <c r="B125" i="1"/>
  <c r="B35" i="4" s="1"/>
  <c r="B124" i="1"/>
  <c r="B123" i="1"/>
  <c r="B122" i="1"/>
  <c r="B121" i="1"/>
  <c r="B120" i="1"/>
  <c r="B34" i="4" s="1"/>
  <c r="B119" i="1"/>
  <c r="B118" i="1"/>
  <c r="B117" i="1"/>
  <c r="B116" i="1"/>
  <c r="B33" i="4" s="1"/>
  <c r="B115" i="1"/>
  <c r="B46" i="4" s="1"/>
  <c r="B114" i="1"/>
  <c r="B32" i="4" s="1"/>
  <c r="B113" i="1"/>
  <c r="B112" i="1"/>
  <c r="B111" i="1"/>
  <c r="B110" i="1"/>
  <c r="B31" i="4" s="1"/>
  <c r="B109" i="1"/>
  <c r="B108" i="1"/>
  <c r="B107" i="1"/>
  <c r="B106" i="1"/>
  <c r="B30" i="4" s="1"/>
  <c r="B105" i="1"/>
  <c r="B104" i="1"/>
  <c r="B103" i="1"/>
  <c r="B102" i="1"/>
  <c r="B101" i="1"/>
  <c r="B29" i="4" s="1"/>
  <c r="B100" i="1"/>
  <c r="B28" i="4" s="1"/>
  <c r="B99" i="1"/>
  <c r="B27" i="4" s="1"/>
  <c r="B98" i="1"/>
  <c r="B97" i="1"/>
  <c r="B96" i="1"/>
  <c r="B26" i="4" s="1"/>
  <c r="B95" i="1"/>
  <c r="B25" i="4" s="1"/>
  <c r="B94" i="1"/>
  <c r="B93" i="1"/>
  <c r="B92" i="1"/>
  <c r="B91" i="1"/>
  <c r="B90" i="1"/>
  <c r="B24" i="4" s="1"/>
  <c r="B89" i="1"/>
  <c r="B88" i="1"/>
  <c r="B87" i="1"/>
  <c r="B86" i="1"/>
  <c r="B23" i="4" s="1"/>
  <c r="B85" i="1"/>
  <c r="B84" i="1"/>
  <c r="B83" i="1"/>
  <c r="B82" i="1"/>
  <c r="B81" i="1"/>
  <c r="B22" i="4" s="1"/>
  <c r="B80" i="1"/>
  <c r="B79" i="1"/>
  <c r="B21" i="4" s="1"/>
  <c r="B78" i="1"/>
  <c r="B77" i="1"/>
  <c r="B76" i="1"/>
  <c r="B75" i="1"/>
  <c r="B74" i="1"/>
  <c r="B20" i="4" s="1"/>
  <c r="B73" i="1"/>
  <c r="B72" i="1"/>
  <c r="B71" i="1"/>
  <c r="B70" i="1"/>
  <c r="B69" i="1"/>
  <c r="B68" i="1"/>
  <c r="B19" i="4" s="1"/>
  <c r="B67" i="1"/>
  <c r="B66" i="1"/>
  <c r="B65" i="1"/>
  <c r="B64" i="1"/>
  <c r="B18" i="4" s="1"/>
  <c r="B63" i="1"/>
  <c r="B17" i="4" s="1"/>
  <c r="B62" i="1"/>
  <c r="B16" i="4" s="1"/>
  <c r="B61" i="1"/>
  <c r="B59" i="1"/>
  <c r="B58" i="1"/>
  <c r="B15" i="4" s="1"/>
  <c r="B57" i="1"/>
  <c r="B56" i="1"/>
  <c r="B55" i="1"/>
  <c r="B54" i="1"/>
  <c r="B53" i="1"/>
  <c r="B14" i="4" s="1"/>
  <c r="B52" i="1"/>
  <c r="B51" i="1"/>
  <c r="B50" i="1"/>
  <c r="B49" i="1"/>
  <c r="B13" i="4" s="1"/>
  <c r="B48" i="1"/>
  <c r="B47" i="1"/>
  <c r="B46" i="1"/>
  <c r="B12" i="4" s="1"/>
  <c r="B45" i="1"/>
  <c r="B44" i="1"/>
  <c r="B43" i="1"/>
  <c r="B11" i="4" s="1"/>
  <c r="B42" i="1"/>
  <c r="B41" i="1"/>
  <c r="B40" i="1"/>
  <c r="B39" i="1"/>
  <c r="B38" i="1"/>
  <c r="B37" i="1"/>
  <c r="B10" i="4" s="1"/>
  <c r="B36" i="1"/>
  <c r="B35" i="1"/>
  <c r="B34" i="1"/>
  <c r="B33" i="1"/>
  <c r="B32" i="1"/>
  <c r="B31" i="1"/>
  <c r="B9" i="4" s="1"/>
  <c r="B30" i="1"/>
  <c r="B29" i="1"/>
  <c r="B28" i="1"/>
  <c r="B27" i="1"/>
  <c r="B26" i="1"/>
  <c r="B25" i="1"/>
  <c r="B8" i="4" s="1"/>
  <c r="B24" i="1"/>
  <c r="B23" i="1"/>
  <c r="B22" i="1"/>
  <c r="B21" i="1"/>
  <c r="B20" i="1"/>
  <c r="B7" i="4" s="1"/>
  <c r="B19" i="1"/>
  <c r="B18" i="1"/>
  <c r="B17" i="1"/>
  <c r="B6" i="4" s="1"/>
  <c r="B16" i="1"/>
  <c r="B15" i="1"/>
  <c r="B14" i="1"/>
  <c r="B13" i="1"/>
  <c r="B5" i="4" s="1"/>
  <c r="B12" i="1"/>
  <c r="B11" i="1"/>
  <c r="B10" i="1"/>
  <c r="B9" i="1"/>
  <c r="B4" i="4" s="1"/>
  <c r="B8" i="1"/>
  <c r="B7" i="1"/>
  <c r="B6" i="1"/>
  <c r="B5" i="1"/>
  <c r="B4" i="1"/>
  <c r="B3" i="4" s="1"/>
  <c r="D59" i="3"/>
  <c r="C59" i="3"/>
  <c r="D58" i="3"/>
  <c r="C58" i="3"/>
  <c r="D57" i="3"/>
  <c r="C57" i="3"/>
  <c r="D56" i="3"/>
  <c r="C56" i="3"/>
  <c r="D55" i="3"/>
  <c r="C55" i="3"/>
  <c r="J33" i="3"/>
  <c r="G33" i="3"/>
  <c r="D33" i="3"/>
  <c r="C3" i="5" l="1"/>
  <c r="C22" i="3"/>
  <c r="C19" i="3"/>
  <c r="C20" i="3"/>
  <c r="C18" i="3"/>
  <c r="C24" i="3"/>
  <c r="C23" i="3"/>
  <c r="C21" i="3"/>
  <c r="C9" i="5"/>
  <c r="J14" i="3"/>
  <c r="C6" i="5"/>
  <c r="C10" i="5"/>
  <c r="C7" i="5"/>
  <c r="C4" i="5"/>
  <c r="C8" i="5"/>
  <c r="C5" i="5"/>
  <c r="G14" i="3" l="1"/>
  <c r="J37" i="3"/>
  <c r="D37" i="3"/>
  <c r="G42" i="3"/>
  <c r="G37" i="3"/>
  <c r="D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tc={E0CF1760-2ED7-46AF-9F56-6D9064EAF5BF}</author>
    <author>tc={97BE0792-69E7-487D-A12D-0A2909C89277}</author>
    <author>tc={A5A14351-9D89-40D8-B3F1-1CF202183D0E}</author>
  </authors>
  <commentList>
    <comment ref="B8" authorId="0" shapeId="0" xr:uid="{E0CF1760-2ED7-46AF-9F56-6D9064EAF5B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faudrait introduire le bilan  : aspect règlementaire, son objectif, critères d'évaluation...
Réponse :
    Paragraphe proposé</t>
      </text>
    </comment>
    <comment ref="B24" authorId="1" shapeId="0" xr:uid="{97BE0792-69E7-487D-A12D-0A2909C8927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Cette catégorie sera supprimée n'est-ce pas ?
Réponse :
    Oui, cette catégorie a été masquée et ne sera plus visible</t>
      </text>
    </comment>
    <comment ref="B48" authorId="2" shapeId="0" xr:uid="{A5A14351-9D89-40D8-B3F1-1CF202183D0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faudrait expliquer qu'il s'agit d'un classement approximatif et que nous ne nous basons pas sur des indicateurs quantitatifs (expliquer l'impossibilité de le faire)
Réponse :
    Paragraphe proposé</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tc={0A8B9AA5-BD0B-4099-9C4B-4700590C94E7}</author>
    <author>tc={B33E1FE8-9E0A-497C-940F-3BA7648E798D}</author>
    <author>tc={9B8C03CF-6719-4C46-ACB5-5BE3DD609DE8}</author>
    <author>tc={BE1E00E7-0992-4612-90A0-86B8AD012B58}</author>
    <author>tc={44BF04A8-253D-49C6-8DB3-2ABAD7B84796}</author>
  </authors>
  <commentList>
    <comment ref="A1" authorId="0" shapeId="0" xr:uid="{0A8B9AA5-BD0B-4099-9C4B-4700590C94E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Nous comprenons l'intérêt de ce tableau pour la construction de l'indicateur d'avancement mais il nous semble qu'il s'agit d'un document de travail qui n'aura pas besoin d'être publié</t>
      </text>
    </comment>
    <comment ref="L6" authorId="1" shapeId="0" xr:uid="{B33E1FE8-9E0A-497C-940F-3BA7648E798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concertation du public a également permis d'élaborer le PADD</t>
      </text>
    </comment>
    <comment ref="K8" authorId="2" shapeId="0" xr:uid="{9B8C03CF-6719-4C46-ACB5-5BE3DD609DE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l'action devrait être renommée à terme "mise en oeuvre du PLUi favorisant la transition énergétique du territoire"</t>
      </text>
    </comment>
    <comment ref="K9" authorId="3" shapeId="0" xr:uid="{BE1E00E7-0992-4612-90A0-86B8AD01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@Nicolas Leroux: en me basant sur les éléments Cit'ergie, et pour les 3 lignes de cette action 1.2, je mettre le texte suivant dans commentaires "Généralisation du référentiel pour un aménagement durable en 2020. Elle est désormais un prérequis indispensable à la réalisation de toute opération d'aménagement sur le territoire. C'est ce document cadre qui permet de mettre en oeuvre des prescriptions énergétiques et environnementales ambitieuses."
Réponse :
    ok</t>
      </text>
    </comment>
    <comment ref="J80" authorId="4" shapeId="0" xr:uid="{44BF04A8-253D-49C6-8DB3-2ABAD7B8479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attente info Simon
Réponse :
    Action qualifiée de "en cours" afin de pouvoir supprimer la catégorie "A compléter", à verifier si possible à postériori</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tc={E1674A13-7313-4A1D-BCC0-B0D0F2DB98E0}</author>
    <author>tc={D7118A52-4108-4D59-A62F-11DCEE86E2DB}</author>
    <author>tc={374C55D4-E89E-47CC-AFCA-B275D55098EE}</author>
    <author>tc={8C14124B-3359-452F-BC0F-EBA6053C59E0}</author>
    <author>tc={8B6F0E8E-1F52-470F-83C1-44C115E3657F}</author>
    <author>tc={2B82259F-0E62-4254-9611-443F11749A64}</author>
    <author>tc={392394B8-E34F-4141-A0C6-70D5FE8B7C38}</author>
    <author>tc={BC12E11E-8A0F-4B39-A2B0-CCC465BA1637}</author>
    <author>tc={66035DEB-72C5-450A-AA43-7AB1953C8524}</author>
    <author>tc={1BD4437B-CD5E-4552-A574-D264C588DF35}</author>
    <author>tc={454B4E57-394A-4694-9506-E1EE9CB504D1}</author>
  </authors>
  <commentList>
    <comment ref="Q3" authorId="0" shapeId="0" xr:uid="{E1674A13-7313-4A1D-BCC0-B0D0F2DB98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
      </text>
    </comment>
    <comment ref="Q4" authorId="1" shapeId="0" xr:uid="{D7118A52-4108-4D59-A62F-11DCEE86E2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Quels éléments vous permettent de classer cette ligne en plutôt favorable pour la biodiversité et Indéfini pour l'élaboration du PLUi ?</t>
      </text>
    </comment>
    <comment ref="O14" authorId="2" shapeId="0" xr:uid="{374C55D4-E89E-47CC-AFCA-B275D55098E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15" authorId="3" shapeId="0" xr:uid="{8C14124B-3359-452F-BC0F-EBA6053C59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18" authorId="4" shapeId="0" xr:uid="{8B6F0E8E-1F52-470F-83C1-44C115E365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27" authorId="5" shapeId="0" xr:uid="{2B82259F-0E62-4254-9611-443F11749A6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29" authorId="6" shapeId="0" xr:uid="{392394B8-E34F-4141-A0C6-70D5FE8B7C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39" authorId="7" shapeId="0" xr:uid="{BC12E11E-8A0F-4B39-A2B0-CCC465BA163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46" authorId="8" shapeId="0" xr:uid="{66035DEB-72C5-450A-AA43-7AB1953C852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49" authorId="9" shapeId="0" xr:uid="{1BD4437B-CD5E-4552-A574-D264C588DF3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O55" authorId="10" shapeId="0" xr:uid="{454B4E57-394A-4694-9506-E1EE9CB504D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<sst xmlns="http://schemas.openxmlformats.org/spreadsheetml/2006/main" count="2657" uniqueCount="803">
  <si>
    <r>
      <t xml:space="preserve">SYNTHESE DES </t>
    </r>
    <r>
      <rPr>
        <b/>
        <sz val="14"/>
        <color rgb="FFFF0000"/>
        <rFont val="Calibri"/>
        <family val="2"/>
        <scheme val="minor"/>
      </rPr>
      <t>ACTIONS DU PCAET 2016 - 2021</t>
    </r>
    <r>
      <rPr>
        <b/>
        <sz val="14"/>
        <color theme="0"/>
        <rFont val="Calibri"/>
        <family val="2"/>
        <scheme val="minor"/>
      </rPr>
      <t xml:space="preserve"> EN COURS </t>
    </r>
  </si>
  <si>
    <r>
      <t xml:space="preserve">1 - </t>
    </r>
    <r>
      <rPr>
        <b/>
        <sz val="14"/>
        <color rgb="FFFF0000"/>
        <rFont val="Calibri"/>
        <family val="2"/>
        <scheme val="minor"/>
      </rPr>
      <t xml:space="preserve">Statut </t>
    </r>
    <r>
      <rPr>
        <b/>
        <sz val="14"/>
        <color theme="1"/>
        <rFont val="Calibri"/>
        <family val="2"/>
        <scheme val="minor"/>
      </rPr>
      <t>des Actions</t>
    </r>
  </si>
  <si>
    <t>Actions totales</t>
  </si>
  <si>
    <r>
      <t xml:space="preserve">Actions actives </t>
    </r>
    <r>
      <rPr>
        <b/>
        <sz val="10"/>
        <color theme="1"/>
        <rFont val="Calibri"/>
        <family val="2"/>
        <scheme val="minor"/>
      </rPr>
      <t>(abandonnées exclues)</t>
    </r>
  </si>
  <si>
    <r>
      <t>Actions nouvelles</t>
    </r>
    <r>
      <rPr>
        <b/>
        <sz val="12"/>
        <color theme="1"/>
        <rFont val="Calibri"/>
        <family val="2"/>
        <scheme val="minor"/>
      </rPr>
      <t xml:space="preserve"> </t>
    </r>
    <r>
      <rPr>
        <b/>
        <sz val="10"/>
        <color theme="1"/>
        <rFont val="Calibri"/>
        <family val="2"/>
        <scheme val="minor"/>
      </rPr>
      <t>(post publication du PCAET)</t>
    </r>
  </si>
  <si>
    <t>Statut</t>
  </si>
  <si>
    <t xml:space="preserve">Nombre </t>
  </si>
  <si>
    <t xml:space="preserve">Définition  </t>
  </si>
  <si>
    <t>Non débutée</t>
  </si>
  <si>
    <t>En cours</t>
  </si>
  <si>
    <t>Etudes/travaux en cours</t>
  </si>
  <si>
    <t>Objectif atteint, l'action est terminée (ou pour le cas d'une action correspondant à un dispositif régulier, le dispositif est lancé et maitrisé)</t>
  </si>
  <si>
    <t>Objectif revu à la baisse et atteint, action terminée</t>
  </si>
  <si>
    <t>Abandonnée</t>
  </si>
  <si>
    <t>Action abandonnée</t>
  </si>
  <si>
    <t>A compléter</t>
  </si>
  <si>
    <t xml:space="preserve">Action dont le statut doit être précisé (à choisir parmi ceux-ci dessus) avec si possible une justification </t>
  </si>
  <si>
    <r>
      <t xml:space="preserve">2 - </t>
    </r>
    <r>
      <rPr>
        <b/>
        <sz val="14"/>
        <color rgb="FFFF0000"/>
        <rFont val="Calibri"/>
        <family val="2"/>
        <scheme val="minor"/>
      </rPr>
      <t xml:space="preserve">Type </t>
    </r>
    <r>
      <rPr>
        <b/>
        <sz val="14"/>
        <rFont val="Calibri"/>
        <family val="2"/>
        <scheme val="minor"/>
      </rPr>
      <t>d'action</t>
    </r>
    <r>
      <rPr>
        <b/>
        <sz val="14"/>
        <color rgb="FFFF0000"/>
        <rFont val="Calibri"/>
        <family val="2"/>
        <scheme val="minor"/>
      </rPr>
      <t xml:space="preserve"> </t>
    </r>
  </si>
  <si>
    <t xml:space="preserve">Actions d'adaptation </t>
  </si>
  <si>
    <t>Actions en lien avec la qualité de l'air</t>
  </si>
  <si>
    <t>Avancement moyen</t>
  </si>
  <si>
    <t>Avancement moy. global</t>
  </si>
  <si>
    <r>
      <t xml:space="preserve">3 - </t>
    </r>
    <r>
      <rPr>
        <b/>
        <sz val="14"/>
        <color rgb="FFFF0000"/>
        <rFont val="Calibri"/>
        <family val="2"/>
        <scheme val="minor"/>
      </rPr>
      <t>Impacts</t>
    </r>
    <r>
      <rPr>
        <b/>
        <sz val="14"/>
        <color theme="1"/>
        <rFont val="Calibri"/>
        <family val="2"/>
        <scheme val="minor"/>
      </rPr>
      <t xml:space="preserve"> escomptés</t>
    </r>
  </si>
  <si>
    <t>Emissions de GES</t>
  </si>
  <si>
    <t>Biodiversité</t>
  </si>
  <si>
    <t>Très favorable</t>
  </si>
  <si>
    <t>Action ayant un impact fortement positif sur le poste en question</t>
  </si>
  <si>
    <t>- Action définissant la stratégie de transition au niveau du territoire  
- Action de maitrise de la demande énergétique à une échelle importante  
- Action ou incitation pour la rénovation énergétique
- Action donnant lieu à une réduction importante de GES
- Stratégie d'aménagement en faveur de la biodiversité</t>
  </si>
  <si>
    <t>Plutôt favorable</t>
  </si>
  <si>
    <t>Action ayant un impact plutôt positif sur le poste en question ou encourageant à l'action</t>
  </si>
  <si>
    <t>Neutre / peu impactant</t>
  </si>
  <si>
    <t xml:space="preserve">Action n'ayant pas d'impact ou bien un impact négligeable  </t>
  </si>
  <si>
    <t>Défavorable</t>
  </si>
  <si>
    <t xml:space="preserve"> Action allant à l'encontre du poste en question (davantage d'émissions, dégradation de la biodiversité, …)</t>
  </si>
  <si>
    <t>Indéfini</t>
  </si>
  <si>
    <t>Orientation</t>
  </si>
  <si>
    <t>Orientation#</t>
  </si>
  <si>
    <t>Objectif</t>
  </si>
  <si>
    <t>Num.</t>
  </si>
  <si>
    <t>Action</t>
  </si>
  <si>
    <t>Sous-action</t>
  </si>
  <si>
    <t>Direction</t>
  </si>
  <si>
    <t>Responsable</t>
  </si>
  <si>
    <t xml:space="preserve">Action continue </t>
  </si>
  <si>
    <t>Résultat</t>
  </si>
  <si>
    <t>Date</t>
  </si>
  <si>
    <t>Action revue / nouvelle</t>
  </si>
  <si>
    <t>Détailler</t>
  </si>
  <si>
    <t>Choisir l'orientation dans le menu déroulant</t>
  </si>
  <si>
    <t>Choisir l'objectif dans le menu déroulant</t>
  </si>
  <si>
    <t>Donner le numéro de l'action comme indiqué dans le PCAET, puis son nom complet. Si l'action n'était pas dans le PCAET, lui donner un nouveau numéro commençant par le numéro de l'orientation</t>
  </si>
  <si>
    <t>Lister les sous-actions comme décrites dans le détail de l'action dans le PCAET. Si changement depuis le PCAET, ajouter les sous-actions pertinentes. Ajouter une sous-action GENERAL ayant valeur pour l'action globale.</t>
  </si>
  <si>
    <t>Indiquer la direction responsable de la sous-action/action</t>
  </si>
  <si>
    <t>Indiquer le nom du responsable de l'action voire de la sous-action</t>
  </si>
  <si>
    <t>Si l'action est un processus relancé régulièrement (par exemple chaque année), indiquer 'Oui'</t>
  </si>
  <si>
    <t>Voir onglet "Définitions" pour le sens de chaque niveau</t>
  </si>
  <si>
    <t>Commenter / justifier l'avancement attribué</t>
  </si>
  <si>
    <t>L'action a-t-elle été modifiée/ajoutée depuis le PCAET ?
Oui / Non</t>
  </si>
  <si>
    <t>Orientation1 AMÉNAGER UN TERRITOIRE CAPABLE DE RELEVER LE DÉFI DU CHANGEMENT CLIMATIQUE</t>
  </si>
  <si>
    <t>Objectif 1 : Intégrer la transition énergétique dans l'aménagement du territoire</t>
  </si>
  <si>
    <t>1.1  Elaborer un Plan Local d’Urbanisme Intercommunal (PLUi) favorisant la transition énergétique du territoire</t>
  </si>
  <si>
    <t>Réaliser un état des lieux du territoire (contexte, documents d'urbanismes locaux)</t>
  </si>
  <si>
    <t>DAD</t>
  </si>
  <si>
    <t>Etat des lieux de l'aménagement du territoire</t>
  </si>
  <si>
    <t>Non</t>
  </si>
  <si>
    <t>Définir les choix d'orientations à inscrire dans le PADD</t>
  </si>
  <si>
    <t>Associer l'ensemble des services quant à l'élaboration du PLUi</t>
  </si>
  <si>
    <t>Elaboration d'OAP et annexes techniques</t>
  </si>
  <si>
    <t>Mettre en place une concertation à destination des habitants dans le cadre du PLUi</t>
  </si>
  <si>
    <t>Réalisation d'une concertation à destination des habitants</t>
  </si>
  <si>
    <t>Oui</t>
  </si>
  <si>
    <t>GENERAL</t>
  </si>
  <si>
    <t>PLUi adopté en février 2020 avec de fortes ambitions environnementales</t>
  </si>
  <si>
    <t>Intégration dans le PLUi de prescriptions énergétiques et climatiques ambitieuses</t>
  </si>
  <si>
    <t>Revue</t>
  </si>
  <si>
    <t>1.2  Généraliser la transition énergétique dans les 3 secteurs d'entrainements, les ZAC et les PRU</t>
  </si>
  <si>
    <t>Focus sur le frêt fluvial : Plaine de l'Ourcq (projet de port public à usages partagés)</t>
  </si>
  <si>
    <t xml:space="preserve">Focus sur la "renaturation" : Parc des Hauteurs (ex : ZAC Boissière Acacia) </t>
  </si>
  <si>
    <t>Bilan envrionnemental ZAC par ZAC en cours</t>
  </si>
  <si>
    <t>Focus sur la rénovation : Faubourgs</t>
  </si>
  <si>
    <t>Intégrer dans les opérations d'aménagement d'Est Ensemble des prescriptions énergétiques, climatiques ambitieuses</t>
  </si>
  <si>
    <t>Co-construire le référentiel par le biais d'ateliers thématiques</t>
  </si>
  <si>
    <t>DEEU</t>
  </si>
  <si>
    <t>Ateliers de concertation réalisé entre septembre et octore 2016 / réferentiel achevé en 2017</t>
  </si>
  <si>
    <t>Référentiel construit</t>
  </si>
  <si>
    <t>Réaliser une phase test sur 3 projets pour vérifier l'opérationnalité de l'outil</t>
  </si>
  <si>
    <t>Mettre en application le référentiel aménagement durable</t>
  </si>
  <si>
    <t xml:space="preserve">Disposer d'un outil opérationnel intégrant l'environnement dans les projets urbains </t>
  </si>
  <si>
    <t>Objectif 2 : Rafraîchir la ville en intégrant l'eau et la biodiversité</t>
  </si>
  <si>
    <t>1.4 Mettre en œuvre les prescriptions relatives à la gestion des eaux pluviales</t>
  </si>
  <si>
    <t xml:space="preserve">Finaliser et diffuser un cahier de prescriptions pour une meilleure intégration des eaux pluviales dans les opérations d'aménagement </t>
  </si>
  <si>
    <t>DEA</t>
  </si>
  <si>
    <t>Cahier de prescriptions environnementales diffusé aux aménageurs en 2016</t>
  </si>
  <si>
    <t>Réaliser une étude de zonage des eaux pluviales à l'échelle du territoire d'EE</t>
  </si>
  <si>
    <t>Zonage eaux pluviale intégré au PLUi</t>
  </si>
  <si>
    <t>Limiter les rejets en eaux pluviales dans le réseau d’assainissement</t>
  </si>
  <si>
    <t>Réaliser un diagnostic écologique du territoire (état des lieux, inventaires complémentaires, … ) couplé à une analyse paysagère et socio permettant de qualifier la trame verte et bleue existante</t>
  </si>
  <si>
    <t xml:space="preserve">Cartographier la TVB et formaliser la stratégie d'action en concertation avec les partenaires </t>
  </si>
  <si>
    <t>Mettre en œuvre la TVB selon les enjeux : réglementaires, au niveau de l'aménagement (dans le projet urbain, le référentiel aménagement &amp; le projet de territoire), au niveau de la gestion et l'entretien des espaces verts</t>
  </si>
  <si>
    <t xml:space="preserve"> Intégrer en complément la politique nature en ville (parcs gérés par EE, gestion différenciée…) </t>
  </si>
  <si>
    <t>Nouvelle</t>
  </si>
  <si>
    <t>Préserver et développer les continuités écologiques terrestres et aquatiques</t>
  </si>
  <si>
    <t>Orientation2 PERMETTRE A TOUS DE SE DÉPLACER EN POLLUANT MOINS</t>
  </si>
  <si>
    <t xml:space="preserve">Obj 1 : Favoriser les transports en commun et les modes actifs </t>
  </si>
  <si>
    <t>2.1 Rendre les transports en commun plus attractifs</t>
  </si>
  <si>
    <t>Améliorer l'offre de bus (liaison nord/sud à l'ouest en lien avec a restructuration de la ligne 322, prolongement de la ligne 129)</t>
  </si>
  <si>
    <t>Les réflexions sur la création d’une liaison nord-sud n’a pas aboutie.
Suivi des études de restructuration menées par IDFM lors de l'arrivée des projets de transports
Etudes de pôles en cours: Noisy-le-Sec, Porte de Bagnolet, pôle de la ligne 15 et la ligne 11
Etudes de pôles à venir: Pantin</t>
  </si>
  <si>
    <t>Une étude d’amélioration de la desserte globale du territoire (prenant en compte les échéances des projets urbains et le retard des grands projets de transport) va être lancée à la rentrée.</t>
  </si>
  <si>
    <t>Améliorer la circulation des bus (carrefours difficiles, aménagement des couloirs de bus, …)</t>
  </si>
  <si>
    <t>Une étude d’amélioration des points durs bus avaient été réalisés par le CD93 en 2015. Cette question sera réetudié en partie dans l’étude d’amélioration de la desserte lancée à la rentrée</t>
  </si>
  <si>
    <t xml:space="preserve">Améliorer l'accès aux pôles d'échanges </t>
  </si>
  <si>
    <t>En cours en raison notamment du retard des grands projets de transport sur le territoire</t>
  </si>
  <si>
    <t xml:space="preserve">Lancer des expérimentations de transports en commun alternatifs </t>
  </si>
  <si>
    <t>Navette p'tit bus 100% électrique</t>
  </si>
  <si>
    <t xml:space="preserve">Développer un service d'autopartage sur est ensemble (étude de solutions disponibles) </t>
  </si>
  <si>
    <t xml:space="preserve"> Des réflexions sont en cours sur certaines villes (Montreuil, Les Lilas…)</t>
  </si>
  <si>
    <t>Améliorer l’offre de bus, la circulation des bus et l’accès aux pôles d’échange</t>
  </si>
  <si>
    <t xml:space="preserve">2.2 Offrir une place prépondérante aux modes actifs </t>
  </si>
  <si>
    <t>Améliorer les cheminements piétons sur l'ensemble du territoire</t>
  </si>
  <si>
    <t>Pas de plan piéton à l’échelle du territoire ni de suivi des aménagements réalisés, ni de l’évolution de l’accidentologie. Les villes ont cependant déployé quelques zones de rencontre et poursuivent leur volonté de piétonnisation des centres
Etude de parcours piéton/vélo sur la corniche des forts
Intégration des modes actifs dans les études d'aménagement (ex : gare de Bondy)</t>
  </si>
  <si>
    <t>Développer la pratique cyclable grâce aux aménagements</t>
  </si>
  <si>
    <t>De nombreuses actions en faveur du vélo dans le cadre du Plan local des Mobilités
Les gestionnaires de voirie (Villes et CD93) déploient une politique vélo. La majorité des villes d’Est Ensemble ont ou vont construire leur plan vélo tandis que le CD93 a pour ambition de rendre les départementales cyclables d’ici 2024.
47 km d'aménagements temporaires dans le cadre du confinement / déconfinement
De nombreux projets de partenaires en cours (RER Vélo, Plan Vélo Métropolitain, Boucle Olympique Cyclable) permettront de compléter le maillage</t>
  </si>
  <si>
    <t>Réaliser un plan de jalonnement des modes actifs</t>
  </si>
  <si>
    <t>Il n’y a pas de plan de jalonnement lancé à l’échelle global d’Est Ensemble.
Mais les villes et le CD93 (gestionnaires de voirie) déploient eux meme leur signalétique.  
A noter que le RER V aura une charte spécifique pour la signalétique. Il est probable que le jalonnement de la Boucle Olympique Cyclable également (réflexions en cours)</t>
  </si>
  <si>
    <t xml:space="preserve">Développer un service de location de vélos électriques </t>
  </si>
  <si>
    <t>Mise en place d’un service de location longue durée de VAE (Véligo location) par IDFM en septembre 2019</t>
  </si>
  <si>
    <t>Offrir un meilleur équilibre en voirie entre les voitures, les vélos et les deux roues (stationnement pour les cycles à concurrence d'1 place sur 40)</t>
  </si>
  <si>
    <t>Etude de stationnement vélo aux abords des équipements communautaires (déploiement 2021 -2022)</t>
  </si>
  <si>
    <t>Améliorer les cheminements piétons sur l’ensemble du territoire et développer la pratique cyclable</t>
  </si>
  <si>
    <t>Obj 2 : Limiter les émisions polluantes liées au transports de marchandises</t>
  </si>
  <si>
    <t xml:space="preserve">2.3 Améliorer le transport et la livraison des marchandises </t>
  </si>
  <si>
    <t xml:space="preserve">Etudier la faisabilité de la création d'un centre de distribution urbaine </t>
  </si>
  <si>
    <t>Dans le cadre de la convention avec Sogaris 3 études d’opportunités sur la création d’espaces logistiques sur le territoire (les sites évoqués : délaissés T1 Romainville, site SAFT (Romainville/Noisy-le-Sec, avenue Gallieni Bondy, sous-faces d’autoroute Bondy)</t>
  </si>
  <si>
    <t xml:space="preserve">Accompagner le dvp de la logistique fluviale/ferrée autour du canal de l'Ourcq par la création de Centre de Distribution Urbaine </t>
  </si>
  <si>
    <t xml:space="preserve"> - ZAC Rives de l'Ourcq (Bondy): relocalisation des entreprises bétonniers et incitation au transport fluvial
- ZAC Ecocité (Bobigny) : projet de création du port de l'écoparc prévu pour 2022 (intégrant un déchetterie pour les artisants du BTP)</t>
  </si>
  <si>
    <t xml:space="preserve">Veiller à la préservation des sites ferroviaires </t>
  </si>
  <si>
    <t>Inscription dans l’OAP   «  dynamique des espaces économiques » du PLUI : Pantin Logistique et Novatrans désignés comme « site logistique à conforter » + inscriptions  des ports actifs  à conforter sur le territoire de la Plaine de l’Ourcq (inscrit également au sein de l’OAP sectorielle dédiée).</t>
  </si>
  <si>
    <t>Poursuivre les études concernant un hôtel logistique en lien avec le Syctom</t>
  </si>
  <si>
    <t>Convention avec Sogaris afin d'améliorer la logistique urbaine sur le territoire.</t>
  </si>
  <si>
    <t>Favoriser pour les livraisons du dernier km l'utilisation des véhicules propres</t>
  </si>
  <si>
    <t>Action non aboutie à mieux intégrer dans le cadre du nouveau PLM</t>
  </si>
  <si>
    <t xml:space="preserve">Accompagner le développement de la logistique fluviale/ferrée </t>
  </si>
  <si>
    <t>2.4 Optimiser les circuits de collecte des déchets</t>
  </si>
  <si>
    <t>Collecte en porte à porte (étude pour analyser la situation ville par ville afin d'optimiser les fréquences de collecte)</t>
  </si>
  <si>
    <t>DPVD</t>
  </si>
  <si>
    <t>Déploiement d'un nouveau marché de collecte des OM : tranches afin d'optimiser les circuits
Indicateur suivi : carburant du prestataire
Etre plus ambitieux pour le marché 2022</t>
  </si>
  <si>
    <t xml:space="preserve">Points d'apport volontaires (PAV) : (équiper les 45% restants en sondes, soit 311 ) + faire un bilan des sondes installées </t>
  </si>
  <si>
    <t xml:space="preserve"> - Test de sondes sur PAV enterrés - arret en 2020 (pb fonctionnement)
- Lancement nouveau système avec rippers</t>
  </si>
  <si>
    <t>Limiter les déplacements des camions en charge de  la collecte des déchets ainsi que les émissions de polluants</t>
  </si>
  <si>
    <t>Obj 3 : Définir une politique  de lutte contre la pollution atmosphérique</t>
  </si>
  <si>
    <t xml:space="preserve">2.5 Accompagner les ménages et les petites entreprises vers une mobilité moins polluante </t>
  </si>
  <si>
    <t>Participer à la réflexion métropolitaine sur le dvp d'agences de la mobilité pour accompagner les citoyens</t>
  </si>
  <si>
    <t>Rédaction d'un cahier des charges afin d'identifier les petites entreprises du territoire impactées par la ZCR de Paris et calibrer la mise en place d'un fonds d'aides</t>
  </si>
  <si>
    <t xml:space="preserve">Etudier les conditions de création d'un fonds d'aide au renouvellement des véhicules des TPE </t>
  </si>
  <si>
    <t>Etude réalisée mais transfert de compétence Air à la MGP
commande d'un bilan qualité de l'air en 2019</t>
  </si>
  <si>
    <t>Développer le conseil en mobilité durable et accompagner au changement de véhicules les petites entreprises impactées par la zone de circulation restreinte initiée par Paris</t>
  </si>
  <si>
    <t>Orientation3 AGIR CONTRE LA PRÉCARITÉ ET LA DÉPENDANCE ÉNERGÉTIQUE DES MÉNAGES</t>
  </si>
  <si>
    <t>Obj 1: Accompagner les ménages en précarité énergétique et améliorer le repérage</t>
  </si>
  <si>
    <t>3.1 Créer un observatoire du programme local de l'habitat (PLH)</t>
  </si>
  <si>
    <t>Déployer l'observatoire du PLH avec le soutien du la MGP</t>
  </si>
  <si>
    <t>DHRU</t>
  </si>
  <si>
    <t>Compétence transférée à la MGP (2018)
Observatoire en déploiement (2020)</t>
  </si>
  <si>
    <t>Valoriser les études locales</t>
  </si>
  <si>
    <t>Etude ALEC-MVE sur la précarité énergétique : 32% des ménages EE sont en précarité énergétique</t>
  </si>
  <si>
    <t xml:space="preserve">Equiper l'observatoire : Bases de données et logiciels de traitement &amp; cartographie, site internet, recrutement d'1 ETP </t>
  </si>
  <si>
    <t>- lancement par la DHRU d'un outil de Veille et d'Observation des Copropriétés (VOC) à l'échelle d'Est Ensemble avec un indicateur de performance énergétique
' Recrutement d'un chargé de mission dédié (2018, à confirmer)</t>
  </si>
  <si>
    <t xml:space="preserve">Améliorer la connaissance sur les logements et améliorer le repérage de la précarité énergétique </t>
  </si>
  <si>
    <t xml:space="preserve">3.2 Déployer une plateforme de lutte contre la précarité énergétique </t>
  </si>
  <si>
    <t xml:space="preserve">Développer par l'information l'accès au droit des ménages en précarité énergétique </t>
  </si>
  <si>
    <t>Plateforme déployée (2019 -2020)</t>
  </si>
  <si>
    <t xml:space="preserve">Compléter les dispositifs existants pour permettre à l'ensemble des ménages les plus précaires d'accéder à l'énergie </t>
  </si>
  <si>
    <t>Renforcement de la plateforme grâce au programme SLIME</t>
  </si>
  <si>
    <t>Proposer aux ménages bénéficiant d'une aide, la visite d'un conseiller technique (diagnostic de la situation du logement, des usages du ménager) et financier</t>
  </si>
  <si>
    <t xml:space="preserve">Organiser ces visites et leur suivi dans le cadre de l'espace info Energie ou de l'intervention de l'ANAH </t>
  </si>
  <si>
    <t>Plateforme déployée, certaines sous actions ne correspondent pas exactement à ce qui avait été prévu initialement mais l'action est globalement valide et finalisée</t>
  </si>
  <si>
    <t xml:space="preserve">Réduire le nombre de ménages en précarité énergétique </t>
  </si>
  <si>
    <t>Obj 2 : Encourager la transition énegérique de l'ensemble du parc de logements</t>
  </si>
  <si>
    <t>3.3 Améliorer la performance énergétique des logements dans les secteurs d’intervention d’Est Ensemble (parc privé, parc social communal, PRU)</t>
  </si>
  <si>
    <t>Secteur diffus : valoriser les actions du partenariat  ALEC-MVE (PRIS, Pass Réno Habitat 93, Coach Copro)</t>
  </si>
  <si>
    <t>Partenariat renforcé avec l'ALEC-MVE 
Lancement en 2021 du DITAHP d'Est Ensemble incluant un volet rénovation énergétique dans le diffus</t>
  </si>
  <si>
    <t xml:space="preserve">Secteur d'intervention d'Est Ensemble : 
=&gt;contribution à l'Adil 93
=&gt; fond d'aide à l'amélioration de l'habitat privé (FAAHP) pour les =&gt;OPAH (évaluation en cours), PS, POPAC
=&gt;DILHI : réhabilitation, démolition/reconstruction
=&gt;PIG : réflexion sur lancement d'un PIG énergie </t>
  </si>
  <si>
    <t>Mobilisation du Fond d’Aide à l’Amélioration de l’Habitat Privé ( pour aider financièrement les
propriétaires privés à réaliser des travaux ( 5 millions d’euros engagés)
• Avec Entre 2015 et 2020 : 1 232 809 € de subvention FAAHP au titre de travaux de Développement Durable,
soit les 2/3 des montants de travaux engagés dans des immeubles privés suivis en OPAH et 40% des
opérations financées.
• Appui aux OPH pour la mobilisation des financements FEDER (rénovation thermique de 436 logements , 11
millions € de travaux, 2,5 millions de subventions attribués), et du fond Métropolitain d’Investissement (477
logements , 13 millions € de travaux, près de 4 millions de subvention</t>
  </si>
  <si>
    <t>En matière de renouvellement urbain, Est Ensemble pilote la mise en oeuvre de 12 programmes de renouvellement urbain en coordination étroite avec les Villes l'Anah. Après une phase de préfiguration, ces projets s’engagent concrètement avec près de 2500 logements sociaux obsolètes à démolir et reconstruire, plus de 6 000 logements sociaux à réhabiliter, un soutien renforcé au parc privé ancien et aux grandes copropriétés privées, des espaces publics reconfigurés, des équipements publics rénovés et créés</t>
  </si>
  <si>
    <t xml:space="preserve">Réaliser des actions d'information et de communication à destination des habitants afin d'augmenter le nombre de rénovations énergétiques </t>
  </si>
  <si>
    <t>3.4 Créer un dispositif d’aides pour l’isolation et la ventilation des logements des particuliers</t>
  </si>
  <si>
    <t xml:space="preserve">3.5 Accompagner la transition énergétique du parc locatif social </t>
  </si>
  <si>
    <t xml:space="preserve">mobilisation des services financiers d'Est Ensemble pour orienter des financements vers les opérations de réhabilitations des bailleurs sociaux
Mardi 9 février 2021 le conseil de territoire d’Est Ensemble a voté la création d’ « Habiter Est Ensemble », une société de coordination pour les bailleurs sociaux de Bagnolet, Bondy, Bobigny et Montreuil. 26 000 logements sont concernés. La rénovation énergétique fait partie des objectifs
</t>
  </si>
  <si>
    <t>3.6 Favoriser la performance énergétique des logements dans le secteur diffus</t>
  </si>
  <si>
    <t>ANRU + : exemple PRU Gagarine de l'étude sur le réemploi des matériaux issus de la déconstruction (économie circulaire)</t>
  </si>
  <si>
    <t>Expérimenationen cours sur la déconstruction de logement dans le PRU Gagarine</t>
  </si>
  <si>
    <t xml:space="preserve"> Concertation / sensibilisation : enquête cadre de vie dans le cadre des QPV</t>
  </si>
  <si>
    <t xml:space="preserve">enquête cadre de vie incluant une dimension environnement, enquête reconduite en 2021 </t>
  </si>
  <si>
    <t>Objectif de réhabilitation de 10 000 logements sociaux dans les 12 projets de renouvellement urbain</t>
  </si>
  <si>
    <t>Orientation4 SOUTENIR LA CROISSANCE VERTE ET L'ÉCONOMIE CIRCULAIRE</t>
  </si>
  <si>
    <t>Obj 1 : Participer au développement des éco-activités</t>
  </si>
  <si>
    <t xml:space="preserve">4.1 Accompagner la structuration de la filière des éco-activités </t>
  </si>
  <si>
    <t>Organiser des événements réguliers autour des enjeux liés aux éco-activités</t>
  </si>
  <si>
    <t>DEAI</t>
  </si>
  <si>
    <t>Organisation d'évènements réguliers autour des enjeux liés aux éco-activités : petit-déjeuners entreprises, food truck de la rénovation…</t>
  </si>
  <si>
    <t>Animer et valoriser le réseau des acteurs de cette filière</t>
  </si>
  <si>
    <t>Sensibilisation des entreprises du bâtiment au label RGE et présentation de la plateforme Pass’Réno auprès des entreprises labellisées en partenariat avec l'ALEC-MVE (Agence Locale de l’Energie), rencontre des entreprises de la filière des éco-activités.
…</t>
  </si>
  <si>
    <t>Soutenir les acteurs déjà engagés ou souhaitant s'engager dans les éco-activités</t>
  </si>
  <si>
    <t>Incubateur Bond'Innov : soutien financier de l'incubateur cible au moins pour partie des porteurs de projet de la Transition écologique
Accélérateur de startups Le Comptoir, installé dans la pépinière d'entreprises Atrium : financement de projets de femmes, portant essentiellement sur la transition écologique
AAP jeunes entreprises de plus de 3 ans : accompagnement post-création, la moitié sur le thème transition écologique (mandataire SOS Pulse).</t>
  </si>
  <si>
    <t xml:space="preserve">Elaborer et adopter le Schéma de Développement Economique qui devrait permettre d'accompagner ces acteurs </t>
  </si>
  <si>
    <t>Une réflexion est en cours sur la définition d'une politique économique verte et son pilotage par Est-Ensemble.
La politique économique du territoire doit résolument être tournée vers la transition écologique, qu'il s'agisse d'anticipation de la réglementation (RE2020), d'image du territoire (exemplarité) ou d'adaptation aux changements climatiques (dépendance aux ressources, fonctionnement systémique).
Feuille de route verte : élaboration d'une feuille de route de la direction prenant en compte le PCAET, le Codec, le Cotec et la démarche Citergie
Les agents de la direction ont un volet transition écologique dans leurs objectifs annuels</t>
  </si>
  <si>
    <t>Valoriser les orientations du schéma de développement économique grace à  : 1  évènement annuel, 1  réseau (PTCE), 1 lieu (Cité de l'Écohabiter)</t>
  </si>
  <si>
    <t>construction en cours de la cité de l'écohabitat et de la pépinière à Bondy orientée sur l'économie circulaire
organisation annuelle des trophées de l'économie verte</t>
  </si>
  <si>
    <t>Favoriser l'émergence des secteurs de l'éco-construction, de l'efficacité énergétique…</t>
  </si>
  <si>
    <t xml:space="preserve">4.2 Créer un lieu dédié aux éco-activités : la Cité de l'Ecohabiter </t>
  </si>
  <si>
    <t>Formaliser le montage juridique et financier ainsi qu'élaborer le cahier des charges pour la construction de la Cité</t>
  </si>
  <si>
    <t>Projet lancé, livraison prévue en 2022</t>
  </si>
  <si>
    <t>Sélectionner les opérateurs, réaliser les ajustements architecturaux et la demande de permis de construire</t>
  </si>
  <si>
    <t>Réalisation des travaux exemplaires en parallèle de la démarche commerciale</t>
  </si>
  <si>
    <t>Mettre en fonctionnement la Cité qui constituera un point d'appui aux projets de transition écologique d'Est ensemble</t>
  </si>
  <si>
    <t xml:space="preserve">Travaux cité Papin halle de l'éco-construction ( ancien eco-habiter) fév 2020 : livraison fin 2022
</t>
  </si>
  <si>
    <t xml:space="preserve">Accompagner et favoriser le développement des entreprises de l'éco-construction, de l'efficacité énergéique...   </t>
  </si>
  <si>
    <t>4.3 Organiser des événements sur l’emploi et la formation en lien avec les métiers « verts »</t>
  </si>
  <si>
    <t>Organiser des sessions "matin de l'emploi" consacrées à la thématique énergie-climat</t>
  </si>
  <si>
    <t>DECS</t>
  </si>
  <si>
    <t xml:space="preserve">Organisation: 
-  d'un forum emploi le 19 octobre 2016 sur les métiers/formations du secteur des déchets et recyclage
- 1 sur les métiers verts en 2017
- 2 évènements en 2018
- 3 en 2019
- 2 en 2020  </t>
  </si>
  <si>
    <t>A completer en fonction des sous actions ci-dessus</t>
  </si>
  <si>
    <t xml:space="preserve">Informer et former les demandeurs d'emploi aux métiers "verts" </t>
  </si>
  <si>
    <t>4.4 Accompagner les entreprises dans leur démarche de développement durable</t>
  </si>
  <si>
    <t xml:space="preserve">Développer les chartes entreprises "engagés ensemble pour le territoire" et leur volet environnemental  </t>
  </si>
  <si>
    <t xml:space="preserve">Oui en 2016, 2017, … </t>
  </si>
  <si>
    <t>Valoriser les engagements environnementaux des entreprises</t>
  </si>
  <si>
    <t>Objectif d'accompagnement transition écologique en lien avec l'ALEC-MVE et en partenariat avec la région:
- GT travail accompagnement transition écologique entreprises poussé par DEAI
 - constitution offre de service ALEC-MVE
- trophées annuels de l'économie verte
Charte entreprise:
- emploi local, relations école, mécenat compétences et financier, transition écologique</t>
  </si>
  <si>
    <t>Proposer des animations sur le volet environnemental  à tous les acteurs économiques : petit déjeuner (PDE/ BC) , échanges de bonnes pratiques</t>
  </si>
  <si>
    <t xml:space="preserve">organisation d'évènements réguliers autour des enjeux liés aux éco-activités : petit-déjeuners entreprises (Bilan Carbone, PDE…)
</t>
  </si>
  <si>
    <t xml:space="preserve">Sensibiliser les membres du Club des entreprises au développement durable </t>
  </si>
  <si>
    <t>Fait de manière continue</t>
  </si>
  <si>
    <t>Améliorer la prise en compte de l'environnement dans les entreprises  (chartes entreprises, Club Entreprises…)</t>
  </si>
  <si>
    <t>4.5 Elaborer un plan d’économie circulaire</t>
  </si>
  <si>
    <t>Structurer une filière du rémploi des matériaux de déconstruction du BTP : 1er étape, évaluation des gisements ; 2ème étape, expérimentation dans les PRU</t>
  </si>
  <si>
    <t>Se lancer dans une démarche de labellisation Economie circulaire (proposée par l'ADEME)</t>
  </si>
  <si>
    <t>Cosima Malandrino</t>
  </si>
  <si>
    <t>Accompagnement ADEME débuté en juin 2021</t>
  </si>
  <si>
    <t>Premier plan EC (2019-2021) qui a permis d'initier un travail transversal en interne (11 directions) autour d'actions diverses de l'EC, et se lancer dans une démarche de double labellisation (Cit'ergie / CITEC)</t>
  </si>
  <si>
    <t>4.6 Encourager le compostage et valoriser les déchets alimentaires</t>
  </si>
  <si>
    <t xml:space="preserve">évènements de sensibilisation grand public, mise à disposition de composteurs et formation </t>
  </si>
  <si>
    <t>Créer une exposition sur le gaspillage alimentaire et mettre en place des cours de cuisine des restes</t>
  </si>
  <si>
    <t>Assurer des formation par le maitre composteur aux différents types de compostage auprès d'un réseau de guides composteurs</t>
  </si>
  <si>
    <t xml:space="preserve">Contrat avec l'ADEME 2019 valorisable à travers cette action ? </t>
  </si>
  <si>
    <t>Mettre en place des kits composteurs à destination des habitants à un cout amoindri (hab collectifs, établissements scolaires)</t>
  </si>
  <si>
    <t>Concourir à l'objectif de diminuer les ordures ménagères et assimilées de 7% en 5 ans</t>
  </si>
  <si>
    <t>4.7 Expérimenter le développement d’un local pilote de collecte d’encombrants ménagers valorisables</t>
  </si>
  <si>
    <t>Orientation5 DÉVELOPPER LES ÉNERGIES RENOUVELABLES ET LOCALES</t>
  </si>
  <si>
    <t xml:space="preserve">Obj 1  Favoriser l'émergence des réseaux de chaleur </t>
  </si>
  <si>
    <t>5.1  Encourager, coordonner le développement de réseaux de chaleur</t>
  </si>
  <si>
    <t xml:space="preserve">Réaliser à l'échelle du secteur ex-RN3-Canal, sur la Plaine de l'Ourcq une étude d'opportunité permettant de dégager un ou deux scénarios de développement de chaleur sur ce secteur. </t>
  </si>
  <si>
    <t>étude d’opportunité sur la RN3/Canal  faite</t>
  </si>
  <si>
    <t>Obj 2 : Développer la production d'énergie renouvelable sur le territoire</t>
  </si>
  <si>
    <t>Etudier au cas par cas dans le cadre des différents projets pilotés par l'agglomération l'opportunité de raccordement ou de création d'un réseau de chaleur (ex : raccordement de la ZAC Boissière-Acacia au réseau géothermique)</t>
  </si>
  <si>
    <t>Péfiguration du réseau de chaleur géothermique Lillas/Pantin/Pré saint Gervais
Accompagnement des directions opérationnelles pour les accompagner en cas de raccordement au réseau de chaleur dans leurs projets  (PRU, ZAC, OPAH, etc).</t>
  </si>
  <si>
    <t>Accroitre le nombre de logements raccordés à un réseau de chaleur</t>
  </si>
  <si>
    <t>5.2 Créer un dispositif d’aides au renouvellement du chauffage et à la production d'énergies renouvelables</t>
  </si>
  <si>
    <t>5.4</t>
  </si>
  <si>
    <t>5.4 Soutenir les initiatives citoyennes en matière d’énergies renouvelables</t>
  </si>
  <si>
    <t>Augmenter la production d'énergie renouvelable sur le territoire</t>
  </si>
  <si>
    <t>Obj 3 : Planifier la transition energétique du pays</t>
  </si>
  <si>
    <t xml:space="preserve">5.3 Lancer un schéma directeur des énergies </t>
  </si>
  <si>
    <t>Réaliser un état des lieux énergétique (potentiel MDE, potentiel ENR)</t>
  </si>
  <si>
    <t xml:space="preserve">cf. marché de révision du PCAET </t>
  </si>
  <si>
    <t xml:space="preserve">Cartographier les zones d'intervention prioritaires pour alimenter le PLUi </t>
  </si>
  <si>
    <t>Mobiliser les acteurs de l'énergie</t>
  </si>
  <si>
    <t xml:space="preserve">Proposer des scénarii "transition énergétique" pour 2030 et 2050 </t>
  </si>
  <si>
    <t>En 2020, le territoire Est Ensemble a lancé une étude planification énergétique qui reprend les grands principes d'un schéma directeur des énergies. Cette étude sera réalisée dans le cadre de la révision du PCAET d'Est Ensemble lancée en novembre 2020.</t>
  </si>
  <si>
    <t>Planifier les actions de maîtrise de l'énergie et développement des EnR</t>
  </si>
  <si>
    <t>Orientation6 RENDRE LES CITOYENS ACTEURS DE LA TRANSITION ENERGETIQUE DE LEUR TERRITOIRE</t>
  </si>
  <si>
    <t>Obj 1 : Sensibiliser les habitants aux enjeux de l'énergie et du climat</t>
  </si>
  <si>
    <t>6.1  Déployer le défi "les Éco-Mômes" auprès des centres de loisirs</t>
  </si>
  <si>
    <t>Préfigurer le projet en partenariat avec l'Alec MVE, les villes d'Est Ensemble</t>
  </si>
  <si>
    <t>Expérimenter le défi "écoles à énergie positive" à la rentrée 2016-2017</t>
  </si>
  <si>
    <t>Etendre le défi "écoles à énergie" positives</t>
  </si>
  <si>
    <t xml:space="preserve">Mettre à disposition des villes les outils pédagogiques pour sensibiliser les enfants </t>
  </si>
  <si>
    <t>6.2 Sensibiliser les habitants à la réduction des déchets et à la consommation responsable</t>
  </si>
  <si>
    <t>Réaliser des sessions de sensibilisation adaptées au public visé : les jeunes, les familles, les entreprises</t>
  </si>
  <si>
    <t>actions du PLPD : évènements de sensibilisation grand public
CF lancement du nouveau programme de sensibilisation dans les écoles</t>
  </si>
  <si>
    <t xml:space="preserve">Diffuser les différents documents de communication </t>
  </si>
  <si>
    <t>Lancer un appel à projet "prévention des Déchets" tous les deux ans afin de mobiliser les acteurs du territoire</t>
  </si>
  <si>
    <t>cf AAP lancé par la DPVD</t>
  </si>
  <si>
    <t>6.3 Mettre en œuvre le defi "Familles à énergie positive</t>
  </si>
  <si>
    <t>Lancée en 2020 mais intérompue à cause du confinement, le défi sera relancé sous sa nouvelle forme "Défi déclics" en septembre 2021</t>
  </si>
  <si>
    <t>Orientation7 RENDRE EXEMPLAIRE L’ADMINISTRATION D’EST ENSEMBLE</t>
  </si>
  <si>
    <t>Obj 1 : Réduire l'empreinte carbone des déplacements quotidiens des agents</t>
  </si>
  <si>
    <t>DRESS</t>
  </si>
  <si>
    <t>PDM adopté en Décembre 2020. Prochaine étape : mettre en place les instances de pilotage et de suivi du PDM. Un pilote par action (direction).</t>
  </si>
  <si>
    <t>Améliorer la connaissance des déplacements des agents et les solutions de mobilité alternatives à la voiture</t>
  </si>
  <si>
    <t xml:space="preserve">7.1 Instaurer une indemnité kilométrique vélo pour les trajets domicile-travail des agents </t>
  </si>
  <si>
    <t xml:space="preserve">Réunir un groupe de travail inter-direction pour définir les modalités de mise en œuvre de l'IKV en complément du décret publié fin 2015 : conditions d'éligibilité, procédure à développer, modes de contrôle </t>
  </si>
  <si>
    <t>DRH</t>
  </si>
  <si>
    <t>Fait</t>
  </si>
  <si>
    <t>Mettre ne œuvre et évaluer chaque année le dispositif</t>
  </si>
  <si>
    <t xml:space="preserve">Communiquer sur l'existence de ce dispositif et sur les résultats obtenus </t>
  </si>
  <si>
    <t>Action votée en décembre 2020. Forfait mobilité instauré mais certaines sous-actions sont  à vérifier</t>
  </si>
  <si>
    <t>Inciter les agents à se déplacer en modes actifs dans leur déplacement domicile-travail</t>
  </si>
  <si>
    <t xml:space="preserve">7.2 Achat de véhicules légers électrique ou hybride lors du renouvellement de flotte </t>
  </si>
  <si>
    <t>Identification des véhicules à motorisation alternative correspondant à chaque type de véhicule</t>
  </si>
  <si>
    <t>DRUL</t>
  </si>
  <si>
    <t>Oui , exempl e:  Twizy électrique et Renault Zoé</t>
  </si>
  <si>
    <t xml:space="preserve">Achat de ces véhicules lors de tout renouvellement de la flotte automobile </t>
  </si>
  <si>
    <t>Réalisé sauf en 2020 : contrainte budgétaire forte</t>
  </si>
  <si>
    <t>Eventuelles formations ou ajustements des processus / entretiens</t>
  </si>
  <si>
    <t>Lancer une étude de dimensionnement du parc intégrant une stratégie pour atteindre 20% de véhicules à basses émissions et une stratégie de déploiement des bornes électriques  -  a valider</t>
  </si>
  <si>
    <t>A valider</t>
  </si>
  <si>
    <t xml:space="preserve">Augmenter la part de véhicules à basses émissions dans la flotte </t>
  </si>
  <si>
    <t xml:space="preserve">7.3 Développer la flotte de vélos  à assistance électrique </t>
  </si>
  <si>
    <t xml:space="preserve">Disposer d'une flotte d 15 vélos à assistance électrique d'ici 5 ans, soit 3 vélos achetés / an </t>
  </si>
  <si>
    <t xml:space="preserve">Aujourd'hui : 4 VAE + 6 achetés et 2 vélo cargo achetés. 
A terme 20 VAE et 10 vélos cargos.  </t>
  </si>
  <si>
    <t>Mise en place d'une procédure d'entretien et de réservation des vélos</t>
  </si>
  <si>
    <t xml:space="preserve">Communiquer auprès des agents sur les modalités </t>
  </si>
  <si>
    <t>Améliorer le système de réservation des vélos</t>
  </si>
  <si>
    <t>Acheter de nouveaux VAE pour déploiement dans certains équipements</t>
  </si>
  <si>
    <t>Commande de vélos à assistance électrique et vélo cargo (x2) à assistance électrique (à destination de la DPVD et demain des bibliothèques). 
367 000 € pour le déploiement des RAC vélo sur les équipements</t>
  </si>
  <si>
    <t>Etendre l'offre de mobilité en mode actif pour les déplacements professionnels des agents</t>
  </si>
  <si>
    <t xml:space="preserve">7.4 Installer des bornes de rechargement électriques </t>
  </si>
  <si>
    <t>Installer 5 bornes de rechargement électriques (soit 10 places) par an dans les équipements de Est Ensemble</t>
  </si>
  <si>
    <t>RDV avec UGAP pour installer des bornes à l'extérieur du Quadrium. Action Dbat. Partenariat avec Fiminco (Paddock). Parking Sillo  à étudier.</t>
  </si>
  <si>
    <t>Créer d'ici 5 ans 50 places de stationnement permettant de recharger les véhicules électriques</t>
  </si>
  <si>
    <t>Action retardée au fil des années</t>
  </si>
  <si>
    <t xml:space="preserve">Développer l'offre de stationnement pour les véhicules électriques </t>
  </si>
  <si>
    <t>7.5 Former les agents à l’éco-conduite</t>
  </si>
  <si>
    <t xml:space="preserve">Cibler les agents volontaires et prioritaires dans chaque direction  et  recenser les agents déjà formés (FCO chauffeurs poids lourds) </t>
  </si>
  <si>
    <t xml:space="preserve">Sélectionner un prestataire pour réaliser les formations et définir les modalité d'accès à la formation </t>
  </si>
  <si>
    <t>Lancer les sessions de formation et évaluer les résultats</t>
  </si>
  <si>
    <t>Avancement à évaluer en fonction des sous actions ci-dessus</t>
  </si>
  <si>
    <t>Diminuer la consommation de carburant des véhicules</t>
  </si>
  <si>
    <t>7.6 Etendre l’expérimentation du télétravail</t>
  </si>
  <si>
    <t>Lancer une étude pour définir l'opportunité de développer le télétravail sur le territoire</t>
  </si>
  <si>
    <t>Mettre en place une expérimentation sur le télétravail si l'opportunité est avérée</t>
  </si>
  <si>
    <t>lancement de l'expérimentation en septembre 2017 auprès de 20 agents</t>
  </si>
  <si>
    <t>Evaluer les résultats obtenus et intégrer les éléments issus du Copil 2018</t>
  </si>
  <si>
    <t>Une généralisation du dispositif expérimental a été conduite : l'action peut être considérée comme réalisée</t>
  </si>
  <si>
    <t>Diminuer les déplacements domicile-travail</t>
  </si>
  <si>
    <t>Obj 2 : Améliorer la performance énergétique des bâtiments</t>
  </si>
  <si>
    <t>7.7 Lancer un plan de rénovation énergétique des bâtiments</t>
  </si>
  <si>
    <t xml:space="preserve">Créer les conditions nécessaires à la mise en place du plan : - commission politique et technique de plannif des travaux - Coupler la réalisation des DPE obligatoires à la réalisation d'audits énergétiques plus poussés </t>
  </si>
  <si>
    <t>DB</t>
  </si>
  <si>
    <t xml:space="preserve">Intégrer des objectifs énergétiques dans les plans de rénovation existants </t>
  </si>
  <si>
    <t>Suppression de la "commision travaux" + ajout de la nécessité d'avoir un économe de flux
+  préciser les rénovations énergétiques ambitieuses effectuées ou à venir</t>
  </si>
  <si>
    <t>recrutement de l'économe de flux</t>
  </si>
  <si>
    <t xml:space="preserve"> intégrer à la PPI un axe énergétique :  1- ajouter lors de la préparation budgétaire un critère énergie-climat pour les gestionnaires de bâtiments (D.Sports, D.Culture), 2- prévoir une information annuelle en Bureau Territorial</t>
  </si>
  <si>
    <t>marché de révision du PCAET incluant un schéma directeur énergtéique du patrimoine</t>
  </si>
  <si>
    <t xml:space="preserve">lancer un schéma directeur énergétique ou plan stratégique énergétique (PSE) </t>
  </si>
  <si>
    <t xml:space="preserve">Rénover en moyenne 4% de la surface des bâtiments chaque année </t>
  </si>
  <si>
    <t xml:space="preserve">7.8 Optimiser les consommations d’énergie et recourir à l'electricité d'origine renouvelable  </t>
  </si>
  <si>
    <t xml:space="preserve">Suivre les consommations mensuelles énergétiques des bâtiments : installation des sous-compteurs pour les bâtiments partagés avec les villes ; installation des points de comptage pour des équipements dotés d'une GTB </t>
  </si>
  <si>
    <t xml:space="preserve">Réalisé principalement sur des piscines ( à confirmer) </t>
  </si>
  <si>
    <t xml:space="preserve">Suivre les contrats d'intéressement à la performance énergétique en lien avec les prestataire en charge de la maintenance </t>
  </si>
  <si>
    <t>Remplacer des équipements de production d'énergie au fur et à mesure par des équipements performants</t>
  </si>
  <si>
    <t>Remplacement pour 480 000 € des centrales de traitement d'air dans les piscines Beaufort (Bondy), Mulinghausen (Lilas) et Lecler (Pantin)   
Changement de chaudières dans le cadre du du contrat d'intéressement</t>
  </si>
  <si>
    <t>Poursuivre l'achat d'électricité : l100% d'origine renouvelable et  HVE pour 9 bâtiments à partir de 2020</t>
  </si>
  <si>
    <t xml:space="preserve">Réflexion sur l'achat de biogaz en parallèle </t>
  </si>
  <si>
    <t>Avancement à modifier/valider en fonction des points ci-dessus</t>
  </si>
  <si>
    <t xml:space="preserve">Réduire les consommations d'énergie des bâtiments de 17% d'ici 2020 </t>
  </si>
  <si>
    <t>7.9    Concevoir de nouveaux bâtiments performants HPE ou BEPOS</t>
  </si>
  <si>
    <t>Intégrer les objectifs HPE et /ou BEPOS dans les prochaines opérations de construction (l'école de musique du Pré Saint -Gervais, les Courtillères exclues : mené par Pantin )</t>
  </si>
  <si>
    <t>A vérifier</t>
  </si>
  <si>
    <t>Etudier dans les futurs programmes de construction des l'Agglomération, la faisabilité de réaliser des bâtiments performants et exemplaires</t>
  </si>
  <si>
    <t>Construction d’un conservatoire et rénovation de la piscine de Pantin
pépinière de Bondy…</t>
  </si>
  <si>
    <t xml:space="preserve">Construire des bâtiments exemplaires </t>
  </si>
  <si>
    <t xml:space="preserve">7.10  Lancer une campagne de communication aux éco-gestes dans les bâtiments  </t>
  </si>
  <si>
    <t xml:space="preserve">Lancer une campagne de sensibilisation sur 1 piscine </t>
  </si>
  <si>
    <t>DIR COM</t>
  </si>
  <si>
    <t>Pas d'information</t>
  </si>
  <si>
    <t>Etendre la campagne de sensibilisation aux autres piscines communautaires</t>
  </si>
  <si>
    <t>cf campagane eco geste</t>
  </si>
  <si>
    <t>Créer un groupe de travail avec la communication, la DEEU, D Sports, D Bâtiments, D culture</t>
  </si>
  <si>
    <t>cf copil exempalrité</t>
  </si>
  <si>
    <t xml:space="preserve">Mesurer la réduction des consommations de fluides avant et après la campagne. Etendre la campagne aux autres établissements </t>
  </si>
  <si>
    <t>développer le modèle client léger (changement des matériels moins énergivores sur tous les clients légers, soit 80% de ce parc qui représente 40% du parc global)</t>
  </si>
  <si>
    <t>DSI</t>
  </si>
  <si>
    <t xml:space="preserve"> Réduction des équipements physiques : solution anti-spam décommissionné (cloud) 
- Changement de fire wall, des onduleurs, des batteries (moins énergivore)
- Dématérialisation mise en place (parapheur électronique). </t>
  </si>
  <si>
    <t>ordinateurs portables : renouvellement en cours jusqu'à 2019 par des portables à technologie SSD moins énergivores, soit 100 au total)</t>
  </si>
  <si>
    <t>Action menée non en accord avec l'intitulé de l'action : Triplement du parc de PC portable et récupération des PC fixes (en septembre 2020:  60% postes fixes et 40% client légers (conso moindres))</t>
  </si>
  <si>
    <t xml:space="preserve">Copieurs : renouvellement des 76 copieurs avec module "Followmeprint" configuré noir/blanc, recto/verso, économie de toner </t>
  </si>
  <si>
    <t>Action menée non en accord avec l'intitulé de l'action : gestion des copieurs centralisés avec authentification par badge et configuration de base -&gt; économie toner et papier. Forte baisse des impressions due au télétravail</t>
  </si>
  <si>
    <t>recensement du parc informatique en cours pour amélioration des connaissances</t>
  </si>
  <si>
    <t>Connaissance du parc en activité démontrée</t>
  </si>
  <si>
    <t>dématérialisation signature/des assemblées : finalisation au 1er semestre 2019</t>
  </si>
  <si>
    <t>Action en lien avec la dématérialisation : - Opération "On range" sur le nettoyage des messageries. 
- Office 365 avec One Drive : collaboration sur les documents, envoi des documents par lien, formation des agents aux bonnes pratiques.</t>
  </si>
  <si>
    <t>salle serveurs au Quadrium : optimisation des systèmes de climatisation avec étude de récupération de l'air chaud</t>
  </si>
  <si>
    <t xml:space="preserve"> Réflexion autour de la climatisation de la salle serveur.</t>
  </si>
  <si>
    <t xml:space="preserve">A valider --&gt;  Beaucoup d'actions réalisées mais ne correspondant pas totalement aux engagements émis initialement. A débattre </t>
  </si>
  <si>
    <t xml:space="preserve">7.11 Optimiser les consommations d’eau des piscines  </t>
  </si>
  <si>
    <t xml:space="preserve">Finaliser la mise en œuvre des plans de formation des techniciens piscines (et l'actualiser) </t>
  </si>
  <si>
    <t xml:space="preserve">Valider et mettre en œuvre le schéma de rénovation / construction des piscines </t>
  </si>
  <si>
    <t>Suivre les consommations des piscines</t>
  </si>
  <si>
    <t>Fait, voir l'action 7.8</t>
  </si>
  <si>
    <t>Obj 3 : Réduire les consommations d'eau</t>
  </si>
  <si>
    <t>Obj 4 : Réduire les émissions de GES liées aux achats publics</t>
  </si>
  <si>
    <t>7.12 Développer la commande publique durable</t>
  </si>
  <si>
    <t xml:space="preserve">Elaboration d'un  projet politique et d'une stratégie d'achats durables + validation </t>
  </si>
  <si>
    <t>DAAJ</t>
  </si>
  <si>
    <t>présentation de politique achat d'Est Ensemble en BT/CT en 2016
Elaboration d'un Schéma de Promotion des Achats Publics Socialement et Ecologiquement Responsables</t>
  </si>
  <si>
    <t xml:space="preserve">Créer un comité d'achats durables et identifier un réfèrent achat pour permettre l'organisation interne </t>
  </si>
  <si>
    <t>cf discussion avec la DAAJ</t>
  </si>
  <si>
    <t>Politique achats : cartographie des achats (mise en œuvre nomenclature achat obligatoire sur tout engagement comptable), identification de critères environnementaux (labels, analyse cycle de vie...) avec les centrales d'achats (ex. : UGAP)</t>
  </si>
  <si>
    <t>Mise en œuvre en fin d'année 2019 d'une cartographie de des achats</t>
  </si>
  <si>
    <t>Avancement à challenger. 
Données 2020 : 
19 marchés comportant un critère environnemental (CRE)
20 marchés comportant une clause environnementale (CLE)
soit 34% de l'ensemble des marchés (114)</t>
  </si>
  <si>
    <t>Valider et mettre en œuvre la stratégie d'achat durable</t>
  </si>
  <si>
    <t>Orientation8 ENGAGER ET COORDONNER LA POLITIQUE DE TRANSITION ÉNERGETIQUE DU TERRITOIRE</t>
  </si>
  <si>
    <t>Obj 1 : Animer la transition énergétique du territoire</t>
  </si>
  <si>
    <t>8.1 Obtenir la reconnaissance "territoire à énergie positive pour la croissance verte"</t>
  </si>
  <si>
    <t>Finaliser le PCAET qui constituera la feuille de route climat-ait-Energie d'Est ensemble</t>
  </si>
  <si>
    <t>PCAET finalisé</t>
  </si>
  <si>
    <t>Quitter le statut de TECPV en devenir et signer une convention nationale permettant un appui financier de 500 000 euros en 2016</t>
  </si>
  <si>
    <t xml:space="preserve">signature de la convention TEPCV en juillet 2016 et octroi de 500 000 € pour réaliser une rénovation énergétique ambitieuse de la bibliothèque Diderot à Bondy </t>
  </si>
  <si>
    <t>Passer du label  "territoire à énergie positive en devenir" à "territoire à énergie positive" pour bénéficier de financements</t>
  </si>
  <si>
    <t xml:space="preserve">8.2 Animer la transition énergétique sur le territoire avec les acteurs locaux </t>
  </si>
  <si>
    <t xml:space="preserve">Créer une instance d'échanges et de suivi des politiques énergétiques du territoire </t>
  </si>
  <si>
    <t xml:space="preserve">réunions référents DD, atleirs thématiques, formations...  </t>
  </si>
  <si>
    <t>Organiser des réunions répondant aux différents besoins exprimés</t>
  </si>
  <si>
    <t xml:space="preserve">8.3 Créer un observatoire des engagements du PCAET </t>
  </si>
  <si>
    <t xml:space="preserve">Constituer un comité de pilotage élus/techniciens </t>
  </si>
  <si>
    <t>cotech/ copil PCAET Cit'ergie</t>
  </si>
  <si>
    <t>Organiser une réunion annuelle</t>
  </si>
  <si>
    <t>copil annuel Réunion pour 2016,2017,2018 et 2019 et 2020</t>
  </si>
  <si>
    <t>Elaborer les outils de suivi annuel des actions (tableaux)</t>
  </si>
  <si>
    <t>cf tableau de bord et suivi Cit'ergie</t>
  </si>
  <si>
    <t xml:space="preserve">Réunir chaque année un comité de pilotage transversal élus/techniciens pour suivi et évaluation du PCAET </t>
  </si>
  <si>
    <t>Obj 2 : Mobiliser les financements vers la transition énergétique</t>
  </si>
  <si>
    <t>8.4 Identifier les financements en lien avec la transition énergétique</t>
  </si>
  <si>
    <t xml:space="preserve">Identifier les actions potentiellement finançables par des fond européens </t>
  </si>
  <si>
    <t>DF</t>
  </si>
  <si>
    <t xml:space="preserve">Monter une équipe projet financements innovants à l'échelle de l'Agglomération </t>
  </si>
  <si>
    <t>Equipe projet opérationnel depuis 2017</t>
  </si>
  <si>
    <t>Evaluer la mise en œuvre des projets financés</t>
  </si>
  <si>
    <t>Action continue. Mission assurée par l'équipe</t>
  </si>
  <si>
    <t xml:space="preserve">Réaliser une veille sur les financements  et organiser avec les villes une revue des projets de transition énergétique du territoire </t>
  </si>
  <si>
    <t xml:space="preserve">8.5 Préfigurer un "fonds de transition énergétique" pour financer les initiatives locales </t>
  </si>
  <si>
    <t>Réaliser une "étude de préfiguration du fonds de transition énergétique : 
Réaliser un benchmark des initiatives existantes 
-Identifier le potentiel de financement du fonds de transition énergétique</t>
  </si>
  <si>
    <t>Lancer un appel à projet pour financer des actions</t>
  </si>
  <si>
    <t xml:space="preserve">Sélectionner des initiatives locales associatives / citoyennes de  transition énergétique notamment en matière d'actions de sensibilisation aux changements de comportement </t>
  </si>
  <si>
    <t>Action "non prioritaire" plusieurs fois reportée</t>
  </si>
  <si>
    <t xml:space="preserve">Alimenter un fonds pour financer les projets locaux (associatifs, citoyens...) innovants en matière de transition énergétique </t>
  </si>
  <si>
    <t xml:space="preserve">8.6 Valoriser l'engagement financier d'Est Ensemble en matière environnementale </t>
  </si>
  <si>
    <t>Projet de développement d'un fonds "intracting" dédié à la rénovation des bâtiments d'Est Ensemble : définition d'un périmètre (budget prévisionnel/réalisé ou comptabilité analytique…) et d'une méthodologie</t>
  </si>
  <si>
    <t xml:space="preserve">Expérimenter sur le périmètre établi </t>
  </si>
  <si>
    <t>Généraliser l'approche</t>
  </si>
  <si>
    <t xml:space="preserve">Label  Cap'Citergie obtenu en 2019 
La révision du PCAET ambitieuse doit permettre d'obtenir le niveau supérieur
</t>
  </si>
  <si>
    <t>Faire reconnaitre l'ambition de la politique climat-air-énergie d'Est Ensemble</t>
  </si>
  <si>
    <t>Adhésion votée plusieurs années d'afilée dont en 2020</t>
  </si>
  <si>
    <t>Accompagner, sensibiliser les habitants  aux éconmies d'énergie et à la rénovation énergétique</t>
  </si>
  <si>
    <t>Recenser annuellement l'ensemble des évènements liés à l'environnement</t>
  </si>
  <si>
    <t>Définir une stratégie de communication dédiée</t>
  </si>
  <si>
    <t>Communication à venir dans le cadre de la 3C et de la révision du PCAET.
Présentation dans un document stratégique (RDD…) . Communication ponctuelle sur les réseaux sociaux, le newsletter EE ou le journal EE.</t>
  </si>
  <si>
    <t xml:space="preserve">Faire connaitre </t>
  </si>
  <si>
    <t>Mission confiée au nouveau chargé de mission économie circulaire &amp; climat (cf. échange avec Paris)</t>
  </si>
  <si>
    <t>Partie du tableau directement alimentée par l'onglet  BDD à remplir</t>
  </si>
  <si>
    <t>Partie du tableau à valider</t>
  </si>
  <si>
    <t>Numéro</t>
  </si>
  <si>
    <t>Avancement action général</t>
  </si>
  <si>
    <t>Action revue/ajoutée</t>
  </si>
  <si>
    <t>Atténuation</t>
  </si>
  <si>
    <t>Adaptation</t>
  </si>
  <si>
    <t>Qualité de l'air</t>
  </si>
  <si>
    <t>Impact GES / économie d'Energie</t>
  </si>
  <si>
    <t xml:space="preserve">Impact biodiversité </t>
  </si>
  <si>
    <t>Bilan technique: avancement</t>
  </si>
  <si>
    <t>Action dont l'ambition a été revue fortement à la baisse</t>
  </si>
  <si>
    <t>Ajout de sondes non totalement réalisé (nouveau système avec rippers)</t>
  </si>
  <si>
    <t>Etude réalisée sur l'identification des entreprises impactées par la ZCR de Paris mais transfert de compétence Air à la MGP</t>
  </si>
  <si>
    <t>Livraison des travaux fin 2022,  l'action ne pourra pas se finir dans l'intervalle du présent PCAET</t>
  </si>
  <si>
    <t>Action supprimée</t>
  </si>
  <si>
    <t xml:space="preserve">Lancement en 2020 d'une étude planification énergétique qui reprend les grands principes d'un schéma directeur des énergies. Cette étude sera réalisée dans le cadre de la révision du PCAET = action qui ne pourra pas sans doute être 100% complétée. </t>
  </si>
  <si>
    <t>Lancée uniquement auprès des centres de loisirs. Action fortement impactée par le confinement</t>
  </si>
  <si>
    <t>Action lancée mais interrompue à cause du confinement</t>
  </si>
  <si>
    <t>Sous actions non 100% conformes à ce qui avait été prévu initialement</t>
  </si>
  <si>
    <t xml:space="preserve">Action retardée. </t>
  </si>
  <si>
    <t>Action non prioritaire</t>
  </si>
  <si>
    <t xml:space="preserve">Action initiée récemment </t>
  </si>
  <si>
    <t>Typologie</t>
  </si>
  <si>
    <t>Orientations</t>
  </si>
  <si>
    <t xml:space="preserve"> </t>
  </si>
  <si>
    <t>Autre</t>
  </si>
  <si>
    <t>Orientation1</t>
  </si>
  <si>
    <t>Orientation2</t>
  </si>
  <si>
    <t>Orientation3</t>
  </si>
  <si>
    <t>Orientation4</t>
  </si>
  <si>
    <t>Orientation5</t>
  </si>
  <si>
    <t>Orientation6</t>
  </si>
  <si>
    <t>Orientation7</t>
  </si>
  <si>
    <t>Orientation8</t>
  </si>
  <si>
    <t>Objectif 1 : Favoriser les transports en commun et les modes actifs</t>
  </si>
  <si>
    <t>Objectif 1 : Accompagner les ménages en précarité énergétique et améliorer le repérage</t>
  </si>
  <si>
    <t>Objectif 1 : Participer au développement des éco-activités</t>
  </si>
  <si>
    <t>Objectif 1 : Favoriser l'émergence des réseaux de chaleur</t>
  </si>
  <si>
    <t>Objectif 1 : Sensibiliser les habitants aux enjeux de l'énergie et du climat</t>
  </si>
  <si>
    <t>Objectif 1 : Réduire l'empreinte carbone des déplacements quotidiens des agents</t>
  </si>
  <si>
    <t>Objectif 1 : Animer la transition énergétique du territoire</t>
  </si>
  <si>
    <t>N/A</t>
  </si>
  <si>
    <t>Objectif 2 : Limiter les émissions polluantes liées au transport de marchandises</t>
  </si>
  <si>
    <t>Objectif 2 : Encourager la performance énergétique de l'ensemble du parc de logements</t>
  </si>
  <si>
    <t>Objectif 2 : Développer l'économie circulaire, le réemploi et le compostage</t>
  </si>
  <si>
    <t>Objectif 2 : Développer la production d'énergies renouvelables sur le territoire</t>
  </si>
  <si>
    <t>Objectif 2 : Améliorer la performance énergétique des bâtiments</t>
  </si>
  <si>
    <t>Objectif 2 : Mobiliser les financements vers la transition énergétique</t>
  </si>
  <si>
    <t>Objectif 3 : Définir une politique de lutte contre la pollution atmosphérique</t>
  </si>
  <si>
    <t>Objectif 3 : Réduire les consommations d'eau</t>
  </si>
  <si>
    <t>Objectif 4 : Réduire les émissions de GES liées aux achats publics</t>
  </si>
  <si>
    <t>- Action au niveau des agents uniquement 
- Action de sensibilisation ou ayant un effet indirect
- Action visant à proposer une offre alternative (transport, consommation...) sans garantie d'observer un report
- Action entrainant une faible réduction d'émissions GES
- Action pour la création d'observatoires ou la collecte de données qui pourraient favoriser la transition</t>
  </si>
  <si>
    <t xml:space="preserve">Actions d'attenuation </t>
  </si>
  <si>
    <t>Obj 2 : Développer l'économie circulaire, le réemploi et le compostage</t>
  </si>
  <si>
    <t>Définir une stratégie sur l'écologie industrielle et territoriale (EIT)</t>
  </si>
  <si>
    <t xml:space="preserve">Sensibiliser aux différents types de compostage et à la lutte contre le gaspillage alimentaire à l'occasion d'éventements locaux </t>
  </si>
  <si>
    <t>Eugénie Monnier</t>
  </si>
  <si>
    <t>La préfiguration de l'action est terminée mais le défi est reconduit tous les ans</t>
  </si>
  <si>
    <t xml:space="preserve">Action revue : ciblage uniquement des centres de loisirs. 
Au cours des 4 premières éditions, 72 accueils de loisirs ont participés, 109 animateur.rice.s ont été formé.e.s et plus de 3250 enfants sensibilisés grâce à environ 500 activités créées. </t>
  </si>
  <si>
    <t>DSPO</t>
  </si>
  <si>
    <t>Groupe projet créé, projet en cours</t>
  </si>
  <si>
    <t>Réduire les consommations d'eau des piscines  de 10% d'ici 2017 puis de 25% d'ici 2025. Baisse des consignes de chauffage de l'eau: - première baisse de 0,5°C déjà effectuée début 2021, deuxième baisse en octobre 2021 avant le redémarrage de la saison de chauffe.</t>
  </si>
  <si>
    <t xml:space="preserve">Depuis septembre 2020, le nouvel exécutif a initié le travail pour le lancement du convention citoyenne autour des enjeux environnementaux. En parallèle, le réseau développement durable porté par Est Ensemble continu de réunir les acteurs des villes pour renforcer et échanger sur les leviers d'actions en faveur de la "transition énergétique"  </t>
  </si>
  <si>
    <t>Créer une instance d'échange et de suivi des politiques énergie du territoire (éclairage public, rénovation énergétique, réseaux de chaleur…)</t>
  </si>
  <si>
    <t>8.7</t>
  </si>
  <si>
    <r>
      <rPr>
        <b/>
        <sz val="11"/>
        <color theme="1"/>
        <rFont val="Calibri"/>
        <family val="2"/>
        <scheme val="minor"/>
      </rPr>
      <t>8.7</t>
    </r>
    <r>
      <rPr>
        <b/>
        <sz val="11"/>
        <color rgb="FFFF0000"/>
        <rFont val="Calibri"/>
        <family val="2"/>
        <scheme val="minor"/>
      </rPr>
      <t xml:space="preserve"> </t>
    </r>
    <r>
      <rPr>
        <b/>
        <sz val="11"/>
        <color theme="1"/>
        <rFont val="Calibri"/>
        <family val="2"/>
        <scheme val="minor"/>
      </rPr>
      <t xml:space="preserve">Obtenir les labellisations Cap Cit’ergie et Cit’ergie </t>
    </r>
  </si>
  <si>
    <t>8.8</t>
  </si>
  <si>
    <r>
      <rPr>
        <b/>
        <sz val="11"/>
        <color theme="1"/>
        <rFont val="Calibri"/>
        <family val="2"/>
        <scheme val="minor"/>
      </rPr>
      <t>8.8</t>
    </r>
    <r>
      <rPr>
        <b/>
        <sz val="11"/>
        <color rgb="FFFF0000"/>
        <rFont val="Calibri"/>
        <family val="2"/>
        <scheme val="minor"/>
      </rPr>
      <t xml:space="preserve"> </t>
    </r>
    <r>
      <rPr>
        <b/>
        <sz val="11"/>
        <rFont val="Calibri"/>
        <family val="2"/>
        <scheme val="minor"/>
      </rPr>
      <t xml:space="preserve">Soutenir </t>
    </r>
    <r>
      <rPr>
        <b/>
        <sz val="11"/>
        <color theme="1"/>
        <rFont val="Calibri"/>
        <family val="2"/>
        <scheme val="minor"/>
      </rPr>
      <t>l'agence locale de l'energie et du climat MVE</t>
    </r>
  </si>
  <si>
    <t>8.9</t>
  </si>
  <si>
    <t>8.9 Communiquer sur la politique de transition énergétique d'Est Ensemble</t>
  </si>
  <si>
    <t>8.10</t>
  </si>
  <si>
    <t>8.10 Préfigurer un dispositif de compensation carbone</t>
  </si>
  <si>
    <t>7.13  Développer une politique numérique responsable</t>
  </si>
  <si>
    <t>7,10</t>
  </si>
  <si>
    <t>7.14 Élaborer un plan de mobilité</t>
  </si>
  <si>
    <t>Publication du marché d'appui à la réalisation de l'évaluation climat du budget d'Est Ensemble. Groupement de commande avec les 9 villes du territoire. Notification prévue en septembre 2021.</t>
  </si>
  <si>
    <t>Obtenir un diagnostic de l'impact des dépenses des collectivités sur les émissions des GES et mettre en place un plan d'action</t>
  </si>
  <si>
    <t>Date de fin</t>
  </si>
  <si>
    <t xml:space="preserve">Pas d'achat de véhicules en 2020 (contrainte budgétaire forte). Un état des lieux du parc doit d'abord être réalisé. </t>
  </si>
  <si>
    <t>Initiée</t>
  </si>
  <si>
    <t>Généralisation du référentiel pour un aménagement durable en 2020. Elle est désormais un prérequis indispensable à la réalisation de toute opération d'aménagement sur le territoire. C'est ce document cadre qui permet de mettre en oeuvre des prescriptions énergétiques et environnementales ambitieuses</t>
  </si>
  <si>
    <t>cf. politique de rénovation énergétique et de reconstruction portée notamment par la DHRU</t>
  </si>
  <si>
    <t>Objectif non atteint</t>
  </si>
  <si>
    <t>7.13</t>
  </si>
  <si>
    <t xml:space="preserve">Action programmée n'ayant pas encore été lancée </t>
  </si>
  <si>
    <t>Action dont l'impact n'est pas appréciable par manque de données ou de méthodologie existante, et dont l'impact pourrait être positif ou négatif</t>
  </si>
  <si>
    <t>Accompagner la transition énergétique du parc locatif social 
* convention d'utilité sociale  : quantification/état des lieux, priorisation des logements
* PRU : réhabilitation de 6000 logements
* Fonds FEDER : aides aux bailleurs notamment sur le rénovation énergétique
* accompagnement des locataires : pistes à développer (articulation des actions MVE/bailleurs/EE)
cf. colone M et ligne 19 du document de suivi Cit'ergie</t>
  </si>
  <si>
    <t>RV</t>
  </si>
  <si>
    <t xml:space="preserve">Le bilan à mi-parcours d'un PCAET  est un exercice imposé par la réglementation (décret n°2016-849 du 28 juin 2016)  et visant à évaluer la mise en œuvre opérationelles des actions. Il fait un état des lieux de la progression 3 ans après le lancement. Il se structure autour d'indicateurs globaux (% d'avancement) et spécfiques aux actions (indicateurs de suivi des fiches actions). Il doit être mis à disposition du public et transmis au Préfét de Région et au Conseil Régional. </t>
  </si>
  <si>
    <t>Orientation 1</t>
  </si>
  <si>
    <t>Orientation 2</t>
  </si>
  <si>
    <t>Orientation 3</t>
  </si>
  <si>
    <t>Orientation 4</t>
  </si>
  <si>
    <t>Orientation 5</t>
  </si>
  <si>
    <t>Orientation 6</t>
  </si>
  <si>
    <t>Orientation 7</t>
  </si>
  <si>
    <t>Orientation 8</t>
  </si>
  <si>
    <t>1.1</t>
  </si>
  <si>
    <t>1.2</t>
  </si>
  <si>
    <t>1.3</t>
  </si>
  <si>
    <t>1.4</t>
  </si>
  <si>
    <t>1.5</t>
  </si>
  <si>
    <t>2.1</t>
  </si>
  <si>
    <t>2.2</t>
  </si>
  <si>
    <t>2.3</t>
  </si>
  <si>
    <t>2.4</t>
  </si>
  <si>
    <t>2.5</t>
  </si>
  <si>
    <t>4.1</t>
  </si>
  <si>
    <t>4.2</t>
  </si>
  <si>
    <t>4.3</t>
  </si>
  <si>
    <t>4.4</t>
  </si>
  <si>
    <t>Obj 2 : Développer l'économie circulaire. le réemploi et le compostage</t>
  </si>
  <si>
    <t>4.5</t>
  </si>
  <si>
    <t>4.6</t>
  </si>
  <si>
    <t>4.7</t>
  </si>
  <si>
    <t>3.1</t>
  </si>
  <si>
    <t>3.2</t>
  </si>
  <si>
    <t>3.3</t>
  </si>
  <si>
    <t>3.4</t>
  </si>
  <si>
    <t>3.5</t>
  </si>
  <si>
    <t>3.6</t>
  </si>
  <si>
    <t>6.1</t>
  </si>
  <si>
    <t>6.2</t>
  </si>
  <si>
    <t>6.3</t>
  </si>
  <si>
    <t>5.1</t>
  </si>
  <si>
    <t>5.2</t>
  </si>
  <si>
    <t>5.3</t>
  </si>
  <si>
    <t>7.1</t>
  </si>
  <si>
    <t>7.2</t>
  </si>
  <si>
    <t>7.3</t>
  </si>
  <si>
    <t>7.4</t>
  </si>
  <si>
    <t>7.5</t>
  </si>
  <si>
    <t>7.6</t>
  </si>
  <si>
    <t>7.14</t>
  </si>
  <si>
    <t>7.7</t>
  </si>
  <si>
    <t>7.8</t>
  </si>
  <si>
    <t>7.9</t>
  </si>
  <si>
    <t>7.10</t>
  </si>
  <si>
    <t>7.11</t>
  </si>
  <si>
    <t>7.12</t>
  </si>
  <si>
    <t>8.1</t>
  </si>
  <si>
    <t>8.2</t>
  </si>
  <si>
    <t>8.3</t>
  </si>
  <si>
    <t>8.4</t>
  </si>
  <si>
    <t>8.5</t>
  </si>
  <si>
    <t>8.6</t>
  </si>
  <si>
    <t xml:space="preserve">Porteur d'action et interlocuteurs identifiés, démarche de lancement en cours (notification du marché, recherche de financements,…) </t>
  </si>
  <si>
    <t xml:space="preserve"> Elaborer un Plan Local d’Urbanisme Intercommunal (PLUi) favorisant la transition énergétique du territoire</t>
  </si>
  <si>
    <t xml:space="preserve"> Généraliser la transition énergétique dans les 3 secteurs d'entrainements, les ZAC et les PRU</t>
  </si>
  <si>
    <t>Animer, diffuser, appliquer le référentiel d'aménagement durable</t>
  </si>
  <si>
    <t>Mettre en œuvre les prescriptions relatives à la gestion des eaux pluviales</t>
  </si>
  <si>
    <t xml:space="preserve">Animer, diffuser, appliquer la trame verte et bleue </t>
  </si>
  <si>
    <t>Rendre les transports en commun plus attractifs</t>
  </si>
  <si>
    <t xml:space="preserve">Offrir une place prépondérante aux modes actifs </t>
  </si>
  <si>
    <t xml:space="preserve">Améliorer le transport et la livraison des marchandises </t>
  </si>
  <si>
    <t>Optimiser les circuits de collecte des déchets</t>
  </si>
  <si>
    <t xml:space="preserve">Accompagner les ménages et les petites entreprises vers une mobilité moins polluante </t>
  </si>
  <si>
    <t>Créer un observatoire du programme local de l'habitat (PLH)</t>
  </si>
  <si>
    <t xml:space="preserve">Déployer une plateforme de lutte contre la précarité énergétique </t>
  </si>
  <si>
    <t>Améliorer la performance énergétique des logements dans les secteurs d’intervention d’Est Ensemble (parc privé, parc social communal, PRU)</t>
  </si>
  <si>
    <t>Créer un dispositif d’aides pour l’isolation et la ventilation des logements des particuliers</t>
  </si>
  <si>
    <t xml:space="preserve">Accompagner la transition énergétique du parc locatif social </t>
  </si>
  <si>
    <t>Favoriser la performance énergétique des logements dans le secteur diffus</t>
  </si>
  <si>
    <t xml:space="preserve">Accompagner la structuration de la filière des éco-activités </t>
  </si>
  <si>
    <t xml:space="preserve">Créer un lieu dédié aux éco-activités : la Cité de l'Ecohabiter </t>
  </si>
  <si>
    <t>Organiser des événements sur l’emploi et la formation en lien avec les métiers « verts »</t>
  </si>
  <si>
    <t>Accompagner les entreprises dans leur démarche de développement durable</t>
  </si>
  <si>
    <t>Elaborer un plan d’économie circulaire</t>
  </si>
  <si>
    <t>Encourager le compostage et valoriser les déchets alimentaires</t>
  </si>
  <si>
    <t>Expérimenter le développement d’un local pilote de collecte d’encombrants ménagers valorisables</t>
  </si>
  <si>
    <t xml:space="preserve"> Encourager, coordonner le développement de réseaux de chaleur</t>
  </si>
  <si>
    <t>Créer un dispositif d’aides au renouvellement du chauffage et à la production d'énergies renouvelables</t>
  </si>
  <si>
    <t>Soutenir les initiatives citoyennes en matière d’énergies renouvelables</t>
  </si>
  <si>
    <t xml:space="preserve">Lancer un schéma directeur des énergies </t>
  </si>
  <si>
    <t xml:space="preserve"> Déployer le défi "les Éco-Mômes" auprès des centres de loisirs</t>
  </si>
  <si>
    <t>Sensibiliser les habitants à la réduction des déchets et à la consommation responsable</t>
  </si>
  <si>
    <t>Mettre en œuvre le defi "Familles à énergie positive</t>
  </si>
  <si>
    <t xml:space="preserve">Instaurer une indemnité kilométrique vélo pour les trajets domicile-travail des agents </t>
  </si>
  <si>
    <t xml:space="preserve">Achat de véhicules légers électrique ou hybride lors du renouvellement de flotte </t>
  </si>
  <si>
    <t xml:space="preserve">Développer la flotte de vélos  à assistance électrique </t>
  </si>
  <si>
    <t xml:space="preserve">Installer des bornes de rechargement électriques </t>
  </si>
  <si>
    <t>Former les agents à l’éco-conduite</t>
  </si>
  <si>
    <t>Etendre l’expérimentation du télétravail</t>
  </si>
  <si>
    <t>Lancer un plan de rénovation énergétique des bâtiments</t>
  </si>
  <si>
    <t xml:space="preserve">Optimiser les consommations d’énergie et recourir à l'electricité d'origine renouvelable  </t>
  </si>
  <si>
    <t xml:space="preserve">   Concevoir de nouveaux bâtiments performants HPE ou BEPOS</t>
  </si>
  <si>
    <t xml:space="preserve">  Lancer une campagne de communication aux éco-gestes dans les bâtiments  </t>
  </si>
  <si>
    <t xml:space="preserve"> Optimiser les consommations d’eau des piscines  </t>
  </si>
  <si>
    <t xml:space="preserve"> Développer la commande publique durable</t>
  </si>
  <si>
    <t xml:space="preserve">  Développer une politique numérique responsable</t>
  </si>
  <si>
    <t xml:space="preserve"> Élaborer un plan de mobilité</t>
  </si>
  <si>
    <t>Obtenir la reconnaissance "territoire à énergie positive pour la croissance verte"</t>
  </si>
  <si>
    <t xml:space="preserve">Animer la transition énergétique sur le territoire avec les acteurs locaux </t>
  </si>
  <si>
    <t xml:space="preserve">Créer un observatoire des engagements du PCAET </t>
  </si>
  <si>
    <t>Identifier les financements en lien avec la transition énergétique</t>
  </si>
  <si>
    <t xml:space="preserve">Préfigurer un "fonds de transition énergétique" pour financer les initiatives locales </t>
  </si>
  <si>
    <t xml:space="preserve">Valoriser l'engagement financier d'Est Ensemble en matière environnementale </t>
  </si>
  <si>
    <t xml:space="preserve">Obtenir les labellisations Cap Cit’ergie et Cit’ergie </t>
  </si>
  <si>
    <t>Soutenir l'agence locale de l'energie et du climat MVE</t>
  </si>
  <si>
    <t>Communiquer sur la politique de transition énergétique d'Est Ensemble</t>
  </si>
  <si>
    <t xml:space="preserve"> Préfigurer un dispositif de compensation carbone</t>
  </si>
  <si>
    <t>Bilan global d'avancement</t>
  </si>
  <si>
    <t>Commentaires</t>
  </si>
  <si>
    <t xml:space="preserve">L’orientation 1 est la plus avancée parmi les 8 orientations : 80% de ses actions sont finalisées. Son programme s’est construit principalement autour de documents cadres aujourd’hui adoptés. Les derniers efforts nécessaires à sa finalisation se concentrent autours de projets d’aménagements long terme (renaturation de parcs, rénovation de faubourgs, …) </t>
  </si>
  <si>
    <t xml:space="preserve">L’orientation reflète un avancement encourageant (68%) d’autant plus qu’elle est caractérisée par une multitude de sujets connexes dépendants des calendriers des aménageurs et des partenaires dans le domaine de la mobilité (villes, exploitants de lignes, aménageurs, …). Pour rappel Est Ensemble dispose de peu de compétences sur les sujets de mobilités mais adopte une position d’accompagnement. 
La grande majorité des sous-sujets sont lancés mais beaucoup de réflexions sont encore en cours (service d’autopartage, amélioration des points durs Bus, création d’espaces logistiques …) </t>
  </si>
  <si>
    <t xml:space="preserve">L’orientation 3 fait partie des axes les moins avancés, mais malgré cela le pourcentage d’avancement pour ce bilan mi-parcours est supérieur à la 50% (52% précisément). 
De fortes composantes de cet axe sont déjà en place ou en cours de déploiement (plateforme, observatoire), le manque résidé notamment dans les objectifs ambitieux des programmes de rénovation et de renouvellement urbain </t>
  </si>
  <si>
    <t xml:space="preserve">L’orientation 4 est bien engagée avec un avancement estimé à environ 60%. Ceci est d’autant plus encourageant du fait de ses sujets à caractère innovant et nécessitant un travail de fond (animation, rencontres, sensibilisation …). </t>
  </si>
  <si>
    <t>L’orientation 5 est l’orientation la moins avancée des huit existantes (score de 42%). Ceci s’explique notamment par le fait qu’elle nécessite le lancement d’études techniques au cas par cas selon plusieurs périmètres géographiques. Cette orientation sera fortement renforcée lors de la révision de PCAET. Des démarches pourront être lancées développant la coopération entre les collectivités engagées dans la démarche Cit’ergie.</t>
  </si>
  <si>
    <t xml:space="preserve">L’orientation 6 affiche un avancement satisfaisant : 67% malgré les fortes perturbations entrainées par la crise sanitaire qui a notamment limité l’organisation d’événements destiné pour le grand public. </t>
  </si>
  <si>
    <t xml:space="preserve">L’orientation 7 est de loin la plus riche en matière d’actions principalement avec notamment l’ajout de 2 nouvelles actions en cours d’exercice. Malgré cela elle affiche un taux d’avancement de 62 % avec plus d’un quart de ses actions déjà terminées. Les derniers pourcentages restants se concentrent principalement dans l’accomplissement d’objectifs de performance et d’achat. </t>
  </si>
  <si>
    <t xml:space="preserve">L’orientation 8 se dénote des autres par l’ajout en cours d’exercice de 5 nouvelles actions au 5 déjà initialement existantes. Ce sont ces dernières actions, récemment arrivées, qui diminuent le score global d’avancement qui s’affiche malgré cela à 65%  </t>
  </si>
  <si>
    <t xml:space="preserve">Remarque : Les impacts environnementaux de chaque action ne sont, dans la majorité des cas, pas directement quantifiables du fait d'une grande complexité de leurs effets en matière par exemple de consommations, de comportements, de perimètre, etc .... Afin de disposer d'un classement harmonisé entre les actions nous proposons cette synthèse qualitative des impacts escomptés. </t>
  </si>
  <si>
    <t>1.3 Elaborer un Référentiel de l'Aménagement Durable (RAD)</t>
  </si>
  <si>
    <t>1.5 Elaborer le schéma de trame verte et bleue</t>
  </si>
  <si>
    <t xml:space="preserve">1.5 Elaborer le schéma de trame verte et bleue </t>
  </si>
  <si>
    <t>Réalisée</t>
  </si>
  <si>
    <t xml:space="preserve">Réalisée </t>
  </si>
  <si>
    <t>Revue à la baisse et Réalisée</t>
  </si>
  <si>
    <t>Indiquer le résultat obtenu (si l'action est Réalisée) ou le résultat attendu (si l'action n'est pas terminée)</t>
  </si>
  <si>
    <t xml:space="preserve"> Date de fin si Réalisée, date de fin prévue sinon.</t>
  </si>
  <si>
    <t>Orientations du PADD déRéalisées</t>
  </si>
  <si>
    <t>Référentiel généralisé en 2020 : prérequis indispensable à la réalisation de toute opération d'aménagement sur le territoire - Action initiale = élaboration (action Réalisée) ; Révision de 2019 =  action revue en à "mettre en œuvre" (action en cours)</t>
  </si>
  <si>
    <t>Intégration du règlement assainissement et eau pluviale dans le PLUI - Action initiale = élaboration ; Action initiale = élaboration (action Réalisée) ; Révision de 2019 =  action revue en à "mettre en œuvre" (action en cours)</t>
  </si>
  <si>
    <t>Intégration de la trame verte et bleu au PLUi  : Réalisé en 2020 - Action initiale = élaboration (action Réalisée) ; Révision de 2019 =  action revue en à "mettre en œuvre" (action en cours)</t>
  </si>
  <si>
    <t>Réalisée car l'une des sous-actions n'est plus valide.</t>
  </si>
  <si>
    <t xml:space="preserve">Vérifier si l'action est bien Réalisée en fonction des sous-actions ci dessus
</t>
  </si>
  <si>
    <t>Finalisation études d'évaluation des gisements en  2019
Lancement d'une étude pour déploiement d'une plateforme d’économie circulaire sur l'échange de matériaux du BTP et essaimage d'expérimentations sur les PRU (Gagarine, Quatre chemins, Le Londeau, Bondy) et ZAC (Ecoquartier)
Action initiale = élaboration (action Réalisée) ; Révision de 2019 =  action revue en à "mettre en œuvre" (action en cours)</t>
  </si>
  <si>
    <t xml:space="preserve">Action Réalisée malgré les contraintes en 2020. 
Un état des lieux doit être réalisé. </t>
  </si>
  <si>
    <t>Action Réalisée sous réserve de validation</t>
  </si>
  <si>
    <t>Eric Beaudu / Claire Cudennec</t>
  </si>
  <si>
    <t>Antoine Soulier-Thomazeau</t>
  </si>
  <si>
    <t>Julie Ginesty / Delphine Gemon</t>
  </si>
  <si>
    <t>Schéma de TVB réalisé et integré au PLUI</t>
  </si>
  <si>
    <t xml:space="preserve">Nouveau marché de collecte  / études réalisées et nouveau service à déployer en octobre 2023 pour l'optimisation de la collecte. Introduction progressive de vehicules moins polluants </t>
  </si>
  <si>
    <t xml:space="preserve">Etude qualité de l'air / ZFE en 2021 dans le cadre de la révision du PCAET. </t>
  </si>
  <si>
    <t>Eloise Duthel</t>
  </si>
  <si>
    <t>Carole Janneteau</t>
  </si>
  <si>
    <t>Yoann Pachot</t>
  </si>
  <si>
    <t xml:space="preserve">Aucune mise à jour du Référentiel pour un Aménagement Durable n’est prévue à ce jour. 
L’orientation politique donnée aux services est d’amplifier l’ambition écologique de l’ensemble des projets du territoire, en particulier les projets d’aménagement et de renouvellement urbain dont le PLUi également. Cela ne doit pas passer par la remise à plat du RAD mais par des actions de prise en compte très concrètes et opérationnelles, comme par exemple (non exhaustif) : 
-Modification n°3 du PLUi en cours, renforçant les obligations environnementales applicables à l’ensemble des pétitionnaires, notamment sur la renaturation
-Réalisation de contrats d’objectifs environnementaux avec obligations de reporting annuels pour les projets délégués à des aménageurs, notamment en PRU
-Poursuite de l’accompagnement des bailleurs sociaux par l’EPT et son AMO économie circulaire, pour favoriser le réemploi et le recyclage des matériaux du BTP
-Intégration de prescriptions concernant l’emploi de matériaux biosourcés dans les cahiers de prescriptions des projets d’aménagement, suite à la signature du PACTE Fibois
En termes stratégique, si nous ne révisons pas le RAD, nous finalisons en revanche actuellement le Plan d’actions du PCAET révisé, qui a réaffirmé et amplifié l’ambition environnementale du territoire dans le domaine de l’aménagement. </t>
  </si>
  <si>
    <t>Commentaire Avancement mi-parcours</t>
  </si>
  <si>
    <t>label 3 étoiles économie circulaire obtenu en mars 2023</t>
  </si>
  <si>
    <t>Réfléxion sur l'EIT initiée en 2023 - benchmark sur démarches francilienne et échanges pour obtenir REX en cours (Ville de Roubaix, la Villette, Ville de Paris…)</t>
  </si>
  <si>
    <t>Distribution et installation de composteurs ; organisation de formations et sensibilisations au compostage ; mise en place du tri à la source des biodéchets à Romainville à partir de mai 2023.  </t>
  </si>
  <si>
    <t>Distribution de composteurs individuels (en priorité) et de lombricomposteurs d'appartement après formation obligatoire de 2H</t>
  </si>
  <si>
    <t>Organisation de formations guide et maitre composteurs - convention avec le SYCTOM. Animation d'un réseau de guide omposteurs et référents de site du territoire (1 évenement en 2022 et 1 évenement en 2023 + animations dans le cadre de la quizaine annuelle "tous au compost")</t>
  </si>
  <si>
    <t>Soutien aux acteurs /initiatives de lutte contre le gaspillage alimentaire via le fonds ZD + organisation d'activités et d'animations par les éco-animateurs d'Est Ensemble</t>
  </si>
  <si>
    <t xml:space="preserve">Animations tous les ans : Semaine européenne de réduction des déchets, Tous au compost... </t>
  </si>
  <si>
    <t>Action abandonnée dans sa fomrulation initiale mais mise en place d'un premierlocal reemploi dans la dècheterie de Montreuil pour capter objets et matériaux reemployables</t>
  </si>
  <si>
    <t>Commentaire bilan final</t>
  </si>
  <si>
    <t>AàP zéro déchet puis devenu Fonds zéro déchets, ouvert toute l'année, dossier étudiée toutau long de l'année en cours</t>
  </si>
  <si>
    <t>Plusieurs camapgnes de communication réalisées (plan zéro déchet, multimatériaux, verre, déchets alimentaire romanville, appli montri et site web géodéchets)</t>
  </si>
  <si>
    <t>Activités de sensibilisation  réalisées en continu par l'équipe d'éco-animateurs dans le cadre de manifestations des villes, de semaines nationales type Semaine européenne de la reduction des déchets, et activités annuelles dans les écoles . En 2022 :</t>
  </si>
  <si>
    <t>fait</t>
  </si>
  <si>
    <t>Plan des déplacement réalisé - suivi à relancer + révision à lancer dans le cadre du nouveau PCAET</t>
  </si>
  <si>
    <t>Communication par mail tous les ans</t>
  </si>
  <si>
    <t>évaluation à réaliser</t>
  </si>
  <si>
    <t>Recrutement d'un chargé de mission achats durable</t>
  </si>
  <si>
    <t>Adoption prévue au deuxième semestre 2023</t>
  </si>
  <si>
    <t>En attente de l'adoption du SPASER en 2023 / de la mise en place du suivi des actions</t>
  </si>
  <si>
    <t>Réseau référent DD + réflexion autour des activités de mobilisation / coopération territoriale dans le cadre du nouveau PCAET</t>
  </si>
  <si>
    <t>comité de pilotage plutôt qu'un observatoire</t>
  </si>
  <si>
    <t>Action continue réalisée par la DirFI</t>
  </si>
  <si>
    <t>action réalisée</t>
  </si>
  <si>
    <t>Non débutée, re-inscrit dans le nouveau PCAET</t>
  </si>
  <si>
    <t>engagement dans double-labellisation en 2022</t>
  </si>
  <si>
    <t>Prise de parts dans la Coopérative Carbone de la Vile de Patis et de la Métropole du Grand Paris en 2022 - participation à la structuration de la coopérative en 2023</t>
  </si>
  <si>
    <t>PLUi adopté en février 2020 avec de fortes ambitions environnementales. Modifications 1 et 2 realisées avec renforcement de ces ambitions.</t>
  </si>
  <si>
    <t xml:space="preserve">Référentiel généralisé en 2020. Pas de mise à jour prévue aujourd'hui, plutôt des actions de prise en compte des enjeux environnementaux très concrètes et operationnelles </t>
  </si>
  <si>
    <t>Samual Lagandre / Cécilia Mondet</t>
  </si>
  <si>
    <t>Morgane Urban</t>
  </si>
  <si>
    <t>Bilan final du PEC (2022): 35 actions en cours, 10 terminées, 8 abandonnées, 1 à initier
Nouveau PCAET avec un volet EC renforcé</t>
  </si>
  <si>
    <t>Déploiement d'une plateforme d’économie circulaire sur l'échange de matériaux du BTP en cours sur la ZAC Eco-cité : étude de dimensionnement réalisée pour une ressourcerie des matériaux du BTP ; sensibilisation sur le projet ; arbitrage sur la programmation globale de l'hôtel logistique attendu à l'automne 2023 (ouverture prévisionnelle de l'hôtel logistique en 2026)
Expérimentations sur les PRU (Gagarine, Quatre chemins, Le Londeau, Bondy) et ZAC (Ecoquartier) : déploiement de l'accompagnement technique et financier des bailleurs et aménageurs en PRU dans le cadre d'ANRU+ (à ce jour opérations accompagnées dans 6 PRU : Gagarine, 4 Chemins, 7 Arpents, Le Londeau, Bondy La Sablière, Bobigny Abreuvoir) ; expérimentation production de pavés de réemploi à partir de voiles en béton issus de démolition sur Gagarine, aujourd'hui en attente d'un lieu de transformation ; rédaction d'objectifs chiffrés de matériaux réemployés dans les cahiers des prescriptions et fiches de lot ; 
Accompagnement des opérations d'aménagement : réflexions pour intégrer l'économie circulaire dans le PLUi dans le cadre du projet de modification M3 ; échanges pour intégration matériaux réemployés aménagements extérieurs (pour Grand Chemin ex-Promenade des Hauteurs notamment) ; sur la ZAC Ecoquartier : stratégie EC menée par l'aménageur, avec recrutement maîtrise d'œuvre économie circulaire et déconstruction
Signature de la charte économie circulaire BTP : 42+ signataires (aménageurs, bailleurs, promoteurs...) Charte signée par 42 bailleurs, aménageurs et promoteurs en juin et octobre 2022 ; projet d'atelier inter-maîtrises d'ouvrage suite à cet engagement ; objectif de signature d'Est Ensemble Habitat, suite à la fusion au 1er janvier 2023 de 4 OPH communaux
Animation réseau d'acteurs EC BTP : création d'une lettre d'actualités et d'un espace en ligne recensant offres et demandes de matériaux à destination des maîtres d'ouvrage, maîtres d'œuvre, acteurs du réemploi,... ; projet de 1er atelier d'acteurs EC BTP à l'automne 2023 
Outil de matching : sélection en cours d'une start-up pour le développement d'un prototype d'outil (POC - Proof of Concept) à partir de l'été 2023 pendant 1 an ; recrutement d'un AMO en mai 2023 par le groupement de commande Plaine Commune / Ville de Paris / Est Ensemble pour être accompagnés dans le suivi du prototype et anticiper les questions de financement et de portage d'un outil définitif</t>
  </si>
  <si>
    <t>Laura Astier</t>
  </si>
  <si>
    <t>Théo Godard</t>
  </si>
  <si>
    <t>livraison prévue automne 2023; nouveau nom : Ateliers Diderot: 5 000 m2 hôtel et pepinière d'entrprises de moins de trois ans, un showroom et des espaces communs</t>
  </si>
  <si>
    <t>Livraison à l'automne 2023</t>
  </si>
  <si>
    <t>Organisation des trophées de l’économie verte - dernière édition en 2021 ; soutien à l’incubation d’entreprises via le financement du programme Bond’innov ; accompagnement de jeunes entreprises à la transition écologique ; finalisation Ateliers Diderot; financement des acteurs de l’ESS via le fonds à impact, le fonds zéro déchet (DPVD) et l’appel à manifestation d’intérêt Tempo’ (DEEU) .  </t>
  </si>
  <si>
    <t>Poursuite du soutien aux programmes d'incubation;  Atrium à Montreuil, Maison Revel à Pantin, Bond'innov; AMI Tempo'; AMI SAFT / usine des transitions : 23 entreprises de l'ESS installées pour 3 ans (focus économie circulaire); fonds à impact : 56 lauréats depuis 2020 et 1 million d'euros attribué;</t>
  </si>
  <si>
    <t>Une nouvelle feuille de route (J.Lefebvre) e été élaborée en 2021/2022 avec une ambition forte dans l'accompagnement de la transition écologique des acteurs économiques locaux et la formation aux métiers verts. 
En 2023: organisation d'ateliers sur la stratégie de transition écologique de la direction de l'emploi et de l'économie</t>
  </si>
  <si>
    <t xml:space="preserve">premier trimestre 2023: AàP recherche d'un animateur du lieu, en cours de selection </t>
  </si>
  <si>
    <t>v. ci-dessus action 4.1</t>
  </si>
  <si>
    <t>cité de l'éco-habiter en cours de finalisation -&gt; nouveau nom "Ateliers Diderot"; pépinière à Bondy (ex-MGEN) en cours de construction, livraison 2026; trophées de l'économie verte, dernière édition en 2021</t>
  </si>
  <si>
    <t>fait - dans les renovations et constructions</t>
  </si>
  <si>
    <t>Recrutement d'un nouveau économe de flux en cours - exemple Bondy (ex-MGEN) economie circulaire et thermique/ opérations constructions --&gt; Piscine malassis / Piscinatoire de Pantin --&gt; rénovation exemplaire</t>
  </si>
  <si>
    <t>Schéma directeur énergétique à lancer en 2023</t>
  </si>
  <si>
    <t>des ambitions intégrées aux opérations de renovation + un schéma directeur à venir</t>
  </si>
  <si>
    <t>fait - piscinatoire, piscine jacque brel, malassis  par exemple, suivi de la performance énergetique</t>
  </si>
  <si>
    <t>Avancement mi-parcours (2020)</t>
  </si>
  <si>
    <t>Bilan final (2023)</t>
  </si>
  <si>
    <t>Xavier Dubearn</t>
  </si>
  <si>
    <t>sous-comptage dès qu'il s'agit d'une multiplicité d'équipements</t>
  </si>
  <si>
    <t>Organisation de :
-Découvertes métiers de la transition dans les maisons de l'emploi, 
-Forum de l'emploi 1 fois par an avec un axe éco-construction (2021), atelier autour des métiers de la transition (2022); 
-UT Pantin/Bobigny/LesLilas/PSG: Une ½ journée d'information et de sensibilisation sur les métiers de la transition organisée par l'école ETRE à destination des professionnels de l'emploi ;Un job dating sur les métiers de l'énergie avec la participation d'ENGIE.
-Actions de sensibilisation et formation métiers financées dans le cadre du contrat de ville -par ex. cyclofficine (vélo), activille (compostage) et financement du rally des métiers de la transition avec e-graine à partir de 2019; 
-Projet Territoire Zero Chomeur de Longue Durée: réfléxion sur les activitiés à développer par l'EBE en lien avec la transition écologique.</t>
  </si>
  <si>
    <t>Organisation de 2 matins de l'emploi métiers verts en 2021  et 2 en 2022; organisation d'autres événements collectifs d'information, de visites, et évéenements avec recruteurs :  6 ev. et 2021; 1 en 2022
Matins de l'emploi ne sont plus une priorité aujourd'hui (2023). Cependant, organisation de découvertes métiers de la transition dans les maisons de l'emploi et autres actions dans le cadre de la politique emploi d'EE (v. commentaire ci-dessous)</t>
  </si>
  <si>
    <t>Projet de "grand chemin" en cours de réalisation; étude sur la renaturation terminée + nouvelle étude opérationnelle en cours de lancement</t>
  </si>
  <si>
    <t>entretien: réparateur bon de commande + petite réparation en interne</t>
  </si>
  <si>
    <t xml:space="preserve">Procedure sur la base doc, bouche à oreille + contact David directement </t>
  </si>
  <si>
    <t>places stationnement avec point de charge: 6</t>
  </si>
  <si>
    <t>Réflexion en cours avec la MGP sur la mise en place d'un guichet mobilité</t>
  </si>
  <si>
    <t>Suite à la convention citoyenne et au développement du dispositif Ambassadeurs climat, le défi éco-mômes a été arrêté en 2022.</t>
  </si>
  <si>
    <t>Le défi éco-mômes s'arrête mais le dispositif Ambassadeurs climat à destination des centres de loisirs, maison de quartier et lycéens prend le relais.</t>
  </si>
  <si>
    <t>Après 5 éditions du défi Familles à énergie positive, il a été décidé de ne pas reconduire le défi (chronophage et peu de participation)</t>
  </si>
  <si>
    <t>réseau des référents DD toujours actif (1 réunion  / trimestre)</t>
  </si>
  <si>
    <t>Convention avec ALEC-MVE 2021-2023. Elaboration de la futur convention triennale en cours.</t>
  </si>
  <si>
    <t xml:space="preserve">plus de 500 visites réalisée au domicile des ménages en précarité énergétique entre 2018 et juin 2023 </t>
  </si>
  <si>
    <t>financement des études de faisabilité solaire des villes et d'Est Ensemble au bénéfice d'Electrons solaire
étude d'une installation solaire sur l'hôtel de territoire --&gt; abandonnée</t>
  </si>
  <si>
    <t xml:space="preserve">Etude de planification énergétique, révision du PCAET </t>
  </si>
  <si>
    <t>Dispositif en train d'être transféré au Département - plus de 500 visites réalisées depuis 2018</t>
  </si>
  <si>
    <t xml:space="preserve">derniers véhicules achetés sont des véhicules électriques et hybrides
Flotte DRUL : 13 v éléctriques sur un total de 44;
Flotte DPVD : 15 véhicules électriques (9 Volkswagen, 2 kangoo, 2 goupils, une twingo et une twizy). </t>
  </si>
  <si>
    <t>Racks vélos : marché stationnement vélo avec l’ensemblier  Sté Ingénia et le poseur Sté Bambooh  qui assurera aussi des tournées de maintenance..
Nous commençons seulement la dotation pour les piscines et normalement la dotation touchera l’ensemble des équipements où cela sera possible et souhaité  entre 2023 et 2024.</t>
  </si>
  <si>
    <t>action en cours mais en standby - en attente d'une réponse de Blandine (DBAT)</t>
  </si>
  <si>
    <t xml:space="preserve">Aujourd'hui 13 VAE à la DRUL 
DPVD : 2 VAE et 2 cargos
Besoin d'unifier les gammes de vélos achetés </t>
  </si>
  <si>
    <t xml:space="preserve">N'a pas pu être inclus dans l'étrude de planification énergétique mais sera fait au fil de l'eau </t>
  </si>
  <si>
    <t>Réseau en cours de construction sur Pantin Les Lilas Le PSG 
Accompagnement des directions opérationnelles pour les accompagner en cas de raccordement au réseau de chaleur dans leurs projets  (PRU, ZAC, OPAH, etc).</t>
  </si>
  <si>
    <t xml:space="preserve">Trophées économie verte, convention ALEC-MVE - communication sur les trophées + actions ALEC pass reno habitat depuis 2022 : 156 professionnels affiliés, 40 artisans 43 entreprises 55 architectes 18 bureaux d'étude / + 300 demandes de mise en relation  sur le permiètre métropolitain </t>
  </si>
  <si>
    <t>en continu - dernière réunion liée au DD sur la crise energetique</t>
  </si>
  <si>
    <t>chartes entreprises, trophées, accompagnement ALEC…</t>
  </si>
  <si>
    <t>Trophées économie verte (2021), webinaires rénovation ALEC MVE: 5/6 webinaires avec difficultés de sourcing pour aller chercher des entreprises intéressées pour la rénovation de leur bâtiment et les mettre en contact avec des artisans (problèmes de mobilisation avec periode covid)</t>
  </si>
  <si>
    <t>Quadrium: 6 bornes électriques et deux bornes prises domestiques; Aucune nouvelle installation prévue aujourd'hui</t>
  </si>
  <si>
    <t>mise en place du réseau de chaleur sur Pantin-Pré Saint Gervais – Les Lilas + politique de renovation énérgetique portée par la DHRU</t>
  </si>
  <si>
    <t>EN 2023
Eco animateurs: 10 stands dont 4 jours de village zéro déchet lors de la SERD; 800 sensibilisation toute thémathique confondue en milieu scolaire par les écoanimateurs
CSCEP et Syctom: 18,000 logements avec sensibilisations porte à porte
1 défi famille zéro déchet subventionnée via le Fonds Zéro Déchet
10 stands pour le compostage</t>
  </si>
  <si>
    <t>Observatoire sur la construction neuve / Statistiques logement social / Atlas de l’habitat d’Est Ensemble à première version en janvier 2021</t>
  </si>
  <si>
    <t>Ma prime renov’ – guichet unique France rénov/ALEC MVE à convention qui date de 2021 qui intègre RECIF +/ pass réno habitat 
Mise en place du DITAHP : dispositif d’amélioration de l’habitat qui a pour objet de favoriser le redressement des copropriétés fragiles et la requalification du parc dégradé sur l’ensemble de l’EPT, en dehors des dispositifs classiques conventionnés avec l’ANAH
L’objectif du dispositif est d’accompagner la rénovation thermique des logements privés. 
Lancé opérationnellement le 1er janvier 2022 et a pour objectif l’accompagnement de 900 logements sur 5 ans, notamment sur des projets de rénovation thermique (mais pas uniquement).</t>
  </si>
  <si>
    <t>v. info ci-dessus</t>
  </si>
  <si>
    <t>Expérimentation en cours – transformation voiles de béton en pavés pour aménagement espaces publics v. commentaire action 4.5</t>
  </si>
  <si>
    <t xml:space="preserve">v. ci-dessus </t>
  </si>
  <si>
    <t>Atlas de l’habitat en 2021 + bilan PLH /étude prospective territoriale de l’habitat en 2022 + rectrutement</t>
  </si>
  <si>
    <t>copil / groupe de travail abandonné - pas de portage suite au départ de la Dir Ressources. Besoin aujourd'hui de se structurer et d'avoir un pilote responsable / portage inter departements</t>
  </si>
  <si>
    <t>campagne éco-gestes auprès des usagers , v documents dans fichier EDL 2022 sur commun / projets transversaux</t>
  </si>
  <si>
    <t>Travail réalisé en partie dans les pisicnes communautaires mais restreint à de la communication classique (affiche, dépliant). Besoin de structurer une action plus ambitieuse à ce sujet dans tous les batiments et sur tous les sujets (eau, clime, énergie, déchets). Le Plan de sobriété annoncé en 2022 devrait pouvoir permettre cela. La DBAT doit reprendre le sujet et opérationnaliser le plan.</t>
  </si>
  <si>
    <t xml:space="preserve">Communication en continu sur les actions d'Est Ensemble (affiches, site web, réseaux sociaux) - communication renforcée lors de la convention citoyenne avec une campagne dédiée  ainsi que dans le cadre du plan zéro déchets. </t>
  </si>
  <si>
    <t>Organisation d'évènements reguliers: événements ALEC, évenements métiers verts organisés par les maisons de l'emploi, forums de l'emploi avec conferences ciblées sur thémathiques environnementales, organisation d'un trophée de l'ESS en 2022…</t>
  </si>
  <si>
    <t>charte d'entreprises ne sont plus d'actualité (arretées avec nouveau mandat)</t>
  </si>
  <si>
    <t>Forfait mobilité instauré - la possibilité d'en beneficier est communiquée à tous les agents chaque année par mail</t>
  </si>
  <si>
    <t>flotte de vélos qui se développe / installation de stationnement dans les équipements en cours</t>
  </si>
  <si>
    <t xml:space="preserve">Budget climat - 2022. </t>
  </si>
  <si>
    <t>Bilan mi-parcours: points d'attention</t>
  </si>
  <si>
    <t>Benoit Quessard</t>
  </si>
  <si>
    <t>Projet de port public en cours de préfiguration sur la ZAC Eco-cité à Bobigny, AMO fluvial spécialisé en cours de recrutement par l'aménageur pour identifier besoins, usages pour établir aménagement de l'espace - étude juillet - décembre 2023 + besoin potentiel de renforcer le quai pour permettre aux grus mobiles de faire de la decharge. Etude conception espaces publics en 2024. Subvention de l'état obtenue en 2022 pour renforcement quais (DSIL). 
Projet SOGARIS en proximité + projet SYCTOM dans la ZAC Ecocité - mais pas de liens entre les projets.
AMI démonstrateurs territoriaux de la Ville de Paris sur le fret fluvial : EE a gagné avec quel projet?</t>
  </si>
  <si>
    <t>pas d'avancées considerbales depuis le bilan mi-parcours, en manque de ressources humaines. Cette action sera reprise dans le nouveau PCAET.</t>
  </si>
  <si>
    <t>sur toutes opérations renovations (gros travaux) ou construction audit energetique fait systématiquement. A réaliser sur le parc existant</t>
  </si>
  <si>
    <t>Lors de rénovation et travaux d'entretiens du parc. Une étude d'opportunité de remplacement des équipements de production d'énergie est étudiée</t>
  </si>
  <si>
    <t>Les contrats d'achats d'énergie ont été relancé en 2022, en parallèle du contexte géopolitique mondial. L'origine de l'electricité 100% renouvelable n'a pas été le critère déterminant</t>
  </si>
  <si>
    <t>Ecole de musique: pas d'actions la-dessous
Renforcement aspect environnemental et recherche de labellisations pour les nouvelles construction - exemple de Malassis (labellisation HQE et E+C-)</t>
  </si>
  <si>
    <t>piscinatoire : engagement sur la performance (consommation énergie/eau) dans le cadre du marché de performance pendant l'exploitation (labellisé E+C-) + panneaux photovoltaiques + déjà des résultats en termes de consommations énergetiques + toiture vegetalisé mais non accessible au public + isolation des batiments
Bondy: matériaux, réemploi + panneaux solaires sur le toit + parking en ombrière en cours d'étude</t>
  </si>
  <si>
    <t>Dans le cadre de nouvel équipement, accompagnement technique/ Formation agent. A mettre en place sur les équipements existants</t>
  </si>
  <si>
    <t>Dispositif de veille et observation des copropriétés mis en place – identifier les copropriétés et leur fragilité 
Recrutement de Nathanael Chopin pour l'observatoire de l'habitat en 2019</t>
  </si>
  <si>
    <t xml:space="preserve">PRU : 12 PRU – 15 personnes à la DHRU
-Phase de mise en œuvre opérationnelle engagée 
 Etudes : qualité de l’air, réemploi des matériaux / diagnostic ressources lancés par les bailleurs qui démolissent avec un soutien de l’ANRU / ANRU+
 AMO développement durable – améliorer qualité environnementale des projets : Renaturation / optimisation espaces verts ; Définition d’indicateurs d’évaluation de projet urbains ; exemple, Séminaire sur la qualité de l’air afin de sensibiliser les acteurs
-Programme de déconstruction et reconstruction - PRU
 6 000 réhabilitations de logements programmées 
 Conventions renouvellement urbain EE/bailleurs
-	Bailleurs proposent des réhabilitations plus ambitieuses que la réglementation
Habitat privé : 
-	Mobilisation du Fond d’Aide à l’Amélioration de l’Habitat Privé
-	Dispositif d’accompagnement de l’habitat privé à l’échelle territoriale 
-	Dispositif de veille et observation des copropriétés – identifier les copropriétés et leur fragilité 
-	Travail sur le pavillonnaire suite à une étude sur le secteur du Pont de Bondy – en lien avec ALEC MVE et diagnostic PCAET
-	Lutte contre la division pavillonnaire + Accompagnement de la rénovation thermique du parc individuel 
-	Programme RECIF + - Est Ensemble lauréat 
-	Ma prime rénov’ – guichet unique France rénov/ALEC MVE  convention qui date de 2021 qui intègre RECIF +/ pass réno habitat 
Plan territorial sur l’amélioration de l’habitat - rénovation thermique – parc HLM / et privé
-	Prévoit de faire un état des lieux des dispositifs et aides
</t>
  </si>
  <si>
    <t>Dans le prolongement de la SAC Habiter Est Ensemble mentionnée dans le bilan à mi-parcours, les OPH membres de la SAC ont fusionné au 1er janvier 2023 pour devenir Est Ensemble Habitat. Une convention d’objectif est en finalisation entre Est Ensemble et EEH avec la rénovation énergétique parmi les priorités assorties d’un soutien financier d’Est Ensemble (en cours).</t>
  </si>
  <si>
    <t>Mise en œuvre des prescriptions pluviales grâce au PLUi est faite au quotidien notamment via l’instruction des PC et l’accompagnement des projets. Réalisé : faire vivre la politique pluviale grâce aux outils développés (PLUi/Zonage et Guide). 
En septembre 2023 (ou fin 2023) (le report est dû à la CCSPL qui n’a pas été convoquée) sera approuvé le nouveau règlement d’assainissement qui mentionne le zonage pluviale et le PLUi, ce que l’ancien document ne faisait pas. 
Etude eaux brutes : points d'apport de substitution et récupération des eaux brutes pour nettoyage espaces publics par exemple</t>
  </si>
  <si>
    <t>l’enquête a été menée, avec tout un volet de l’enquête sur les sujets environnementaux. Elle a obtenu 836 réponses.</t>
  </si>
  <si>
    <t xml:space="preserve">organisations régulières de balades thermiques avec l'ALEC-MVE </t>
  </si>
  <si>
    <t>Études ENR + organisation balades thermiques</t>
  </si>
  <si>
    <r>
      <rPr>
        <sz val="10"/>
        <color theme="1"/>
        <rFont val="Calibri"/>
        <family val="2"/>
        <scheme val="minor"/>
      </rPr>
      <t>Une balade thermique réalisée en mars 2023</t>
    </r>
    <r>
      <rPr>
        <sz val="10"/>
        <color rgb="FFFF0000"/>
        <rFont val="Calibri"/>
        <family val="2"/>
        <scheme val="minor"/>
      </rPr>
      <t xml:space="preserve">
</t>
    </r>
    <r>
      <rPr>
        <sz val="10"/>
        <color theme="1"/>
        <rFont val="Calibri"/>
        <family val="2"/>
        <scheme val="minor"/>
      </rPr>
      <t>Etude ENR dans le cadre du diagnostic réglementaire de la révision du PCAET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</si>
</sst>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2" tint="-0.249977111117893"/>
      <name val="Calibri"/>
      <family val="2"/>
      <scheme val="minor"/>
    </font>
    <font>
      <sz val="8"/>
      <name val="Calibri"/>
      <family val="2"/>
      <scheme val="minor"/>
    </font>
    <font>
      <b/>
      <sz val="16"/>
      <color theme="0"/>
      <name val="Calibri"/>
      <family val="2"/>
      <scheme val="minor"/>
    </font>
    <font>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0" tint="-0.14999847407452621"/>
      <name val="Calibri"/>
      <family val="2"/>
      <scheme val="minor"/>
    </font>
    <font>
      <sz val="11"/>
      <color theme="0"/>
      <name val="Calibri"/>
      <family val="2"/>
      <scheme val="minor"/>
    </font>
    <font>
      <b/>
      <sz val="11"/>
      <color rgb="FFFF0000"/>
      <name val="Calibri"/>
      <family val="2"/>
      <scheme val="minor"/>
    </font>
    <font>
      <sz val="11"/>
      <color rgb="FFFF0000"/>
      <name val="Calibri"/>
      <family val="2"/>
      <scheme val="minor"/>
    </font>
    <font>
      <b/>
      <sz val="18"/>
      <color theme="0"/>
      <name val="Calibri"/>
      <family val="2"/>
      <scheme val="minor"/>
    </font>
    <font>
      <b/>
      <sz val="18"/>
      <color theme="0" tint="-0.14999847407452621"/>
      <name val="Calibri"/>
      <family val="2"/>
      <scheme val="minor"/>
    </font>
    <font>
      <b/>
      <sz val="18"/>
      <color theme="1"/>
      <name val="Calibri"/>
      <family val="2"/>
      <scheme val="minor"/>
    </font>
    <font>
      <b/>
      <sz val="16"/>
      <name val="Calibri"/>
      <family val="2"/>
      <scheme val="minor"/>
    </font>
    <font>
      <b/>
      <sz val="14"/>
      <color theme="0"/>
      <name val="Calibri"/>
      <family val="2"/>
      <scheme val="minor"/>
    </font>
    <font>
      <b/>
      <sz val="14"/>
      <color rgb="FFFF0000"/>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16"/>
      <color theme="1"/>
      <name val="Calibri"/>
      <family val="2"/>
      <scheme val="minor"/>
    </font>
    <font>
      <b/>
      <sz val="10"/>
      <color theme="0"/>
      <name val="Calibri"/>
      <family val="2"/>
      <scheme val="minor"/>
    </font>
    <font>
      <b/>
      <sz val="10"/>
      <color theme="1"/>
      <name val="Calibri"/>
      <family val="2"/>
      <scheme val="minor"/>
    </font>
    <font>
      <b/>
      <sz val="9"/>
      <color theme="1"/>
      <name val="Calibri"/>
      <family val="2"/>
      <scheme val="minor"/>
    </font>
    <font>
      <sz val="22"/>
      <color theme="1"/>
      <name val="Calibri"/>
      <family val="2"/>
      <scheme val="minor"/>
    </font>
    <font>
      <b/>
      <sz val="22"/>
      <color theme="1"/>
      <name val="Calibri"/>
      <family val="2"/>
      <scheme val="minor"/>
    </font>
    <font>
      <b/>
      <sz val="14"/>
      <name val="Calibri"/>
      <family val="2"/>
      <scheme val="minor"/>
    </font>
    <font>
      <sz val="12"/>
      <color theme="1"/>
      <name val="Calibri"/>
      <family val="2"/>
      <scheme val="minor"/>
    </font>
    <font>
      <b/>
      <sz val="10"/>
      <name val="Calibri"/>
      <family val="2"/>
      <scheme val="minor"/>
    </font>
    <font>
      <b/>
      <sz val="18"/>
      <name val="Calibri"/>
      <family val="2"/>
      <scheme val="minor"/>
    </font>
    <font>
      <sz val="10"/>
      <color theme="1"/>
      <name val="Calibri"/>
      <family val="2"/>
      <scheme val="minor"/>
    </font>
    <font>
      <sz val="10"/>
      <color rgb="FFFF0000"/>
      <name val="Calibri"/>
      <family val="2"/>
      <scheme val="minor"/>
    </font>
    <font>
      <sz val="10"/>
      <color theme="1"/>
      <name val="Calibri"/>
      <family val="2"/>
    </font>
    <font>
      <sz val="10"/>
      <name val="Calibri"/>
      <family val="2"/>
      <scheme val="minor"/>
    </font>
  </fonts>
  <fills count="40">
    <fill>
      <patternFill patternType="none"/>
    </fill>
    <fill>
      <patternFill patternType="gray125"/>
    </fill>
    <fill>
      <patternFill patternType="solid">
        <fgColor theme="3"/>
        <bgColor indexed="64"/>
      </patternFill>
    </fill>
    <fill>
      <patternFill patternType="solid">
        <fgColor rgb="FF5D699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0066"/>
        <bgColor indexed="64"/>
      </patternFill>
    </fill>
    <fill>
      <patternFill patternType="solid">
        <fgColor rgb="FF0066FF"/>
        <bgColor indexed="64"/>
      </patternFill>
    </fill>
    <fill>
      <patternFill patternType="solid">
        <fgColor rgb="FF00CC66"/>
        <bgColor indexed="64"/>
      </patternFill>
    </fill>
    <fill>
      <patternFill patternType="solid">
        <fgColor rgb="FFFF9933"/>
        <bgColor indexed="64"/>
      </patternFill>
    </fill>
    <fill>
      <patternFill patternType="solid">
        <fgColor rgb="FFCC66FF"/>
        <bgColor indexed="64"/>
      </patternFill>
    </fill>
    <fill>
      <patternFill patternType="solid">
        <fgColor rgb="FFCC9900"/>
        <bgColor indexed="64"/>
      </patternFill>
    </fill>
    <fill>
      <patternFill patternType="solid">
        <fgColor rgb="FF33CCCC"/>
        <bgColor indexed="64"/>
      </patternFill>
    </fill>
    <fill>
      <patternFill patternType="solid">
        <fgColor rgb="FFFF99FF"/>
        <bgColor indexed="64"/>
      </patternFill>
    </fill>
    <fill>
      <patternFill patternType="solid">
        <fgColor rgb="FFFFDDEE"/>
        <bgColor indexed="64"/>
      </patternFill>
    </fill>
    <fill>
      <patternFill patternType="solid">
        <fgColor rgb="FF9AC9F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CCFF"/>
        <bgColor indexed="64"/>
      </patternFill>
    </fill>
    <fill>
      <patternFill patternType="solid">
        <fgColor rgb="FFFFCC99"/>
        <bgColor indexed="64"/>
      </patternFill>
    </fill>
    <fill>
      <patternFill patternType="solid">
        <fgColor rgb="FFCAFEFE"/>
        <bgColor indexed="64"/>
      </patternFill>
    </fill>
    <fill>
      <patternFill patternType="solid">
        <fgColor rgb="FFFFEFFF"/>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B2EDEC"/>
        <bgColor indexed="64"/>
      </patternFill>
    </fill>
    <fill>
      <patternFill patternType="solid">
        <fgColor theme="9"/>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rgb="FFFF6565"/>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5"/>
      </left>
      <right style="medium">
        <color theme="5"/>
      </right>
      <top style="medium">
        <color theme="5"/>
      </top>
      <bottom style="medium">
        <color theme="5"/>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2">
    <xf numFmtId="0" fontId="0" fillId="0" borderId="0"/>
    <xf numFmtId="9" fontId="7" fillId="0" borderId="0" applyFont="0" applyFill="0" applyBorder="0" applyAlignment="0" applyProtection="0"/>
  </cellStyleXfs>
  <cellXfs count="315">
    <xf numFmtId="0" fontId="0" fillId="0" borderId="0" xfId="0"/>
    <xf numFmtId="0" fontId="0" fillId="0" borderId="1" xfId="0" applyBorder="1"/>
    <xf numFmtId="0" fontId="1" fillId="2" borderId="1" xfId="0" applyFont="1" applyFill="1" applyBorder="1"/>
    <xf numFmtId="0" fontId="0" fillId="0" borderId="1" xfId="0" applyBorder="1" applyAlignment="1">
      <alignment horizontal="left" vertical="center" wrapText="1"/>
    </xf>
    <xf numFmtId="0" fontId="0" fillId="3" borderId="0" xfId="0" applyFill="1"/>
    <xf numFmtId="0" fontId="5" fillId="2" borderId="1" xfId="0" applyFont="1" applyFill="1" applyBorder="1" applyAlignment="1">
      <alignment horizontal="center" vertical="center" wrapText="1"/>
    </xf>
    <xf numFmtId="0" fontId="6"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0" xfId="0" applyFont="1"/>
    <xf numFmtId="0" fontId="10"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0" applyFont="1" applyBorder="1"/>
    <xf numFmtId="0" fontId="0" fillId="0" borderId="1" xfId="0" applyBorder="1" applyAlignment="1">
      <alignment wrapText="1"/>
    </xf>
    <xf numFmtId="0" fontId="2" fillId="6" borderId="1" xfId="0" applyFont="1" applyFill="1" applyBorder="1"/>
    <xf numFmtId="0" fontId="2" fillId="7" borderId="1" xfId="0" applyFont="1" applyFill="1" applyBorder="1"/>
    <xf numFmtId="0" fontId="9" fillId="7"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9" borderId="2"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2" fillId="10" borderId="1"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0" fillId="11" borderId="1" xfId="0" applyFill="1" applyBorder="1" applyAlignment="1">
      <alignment vertical="center" wrapText="1"/>
    </xf>
    <xf numFmtId="0" fontId="2" fillId="11" borderId="1" xfId="0" applyFont="1" applyFill="1" applyBorder="1" applyAlignment="1">
      <alignment vertical="center" wrapText="1"/>
    </xf>
    <xf numFmtId="0" fontId="0" fillId="11" borderId="1" xfId="0" applyFill="1" applyBorder="1" applyAlignment="1">
      <alignment horizontal="left" vertical="center" wrapText="1"/>
    </xf>
    <xf numFmtId="0" fontId="2" fillId="11" borderId="1"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8" fillId="12"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9" fillId="13" borderId="2" xfId="0" applyFont="1" applyFill="1" applyBorder="1" applyAlignment="1">
      <alignment horizontal="left" vertical="center" wrapText="1"/>
    </xf>
    <xf numFmtId="0" fontId="0" fillId="13" borderId="1" xfId="0" applyFill="1" applyBorder="1" applyAlignment="1">
      <alignment horizontal="left" vertical="center" wrapText="1"/>
    </xf>
    <xf numFmtId="0" fontId="2" fillId="13" borderId="1"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0" fillId="14" borderId="1" xfId="0" applyFill="1" applyBorder="1" applyAlignment="1">
      <alignment horizontal="left" vertical="center" wrapText="1"/>
    </xf>
    <xf numFmtId="0" fontId="8" fillId="14"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9" fillId="15" borderId="2" xfId="0" applyFont="1" applyFill="1" applyBorder="1" applyAlignment="1">
      <alignment horizontal="left" vertical="center" wrapText="1"/>
    </xf>
    <xf numFmtId="0" fontId="0" fillId="15" borderId="1" xfId="0" applyFill="1" applyBorder="1" applyAlignment="1">
      <alignment horizontal="left" vertical="center" wrapText="1"/>
    </xf>
    <xf numFmtId="0" fontId="2" fillId="15" borderId="1"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9" fillId="15" borderId="1"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2" fillId="16" borderId="1" xfId="0" applyFont="1" applyFill="1" applyBorder="1" applyAlignment="1">
      <alignment horizontal="left" vertical="center" wrapText="1"/>
    </xf>
    <xf numFmtId="0" fontId="9" fillId="16" borderId="2"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9" fillId="19" borderId="1" xfId="0" applyFont="1" applyFill="1" applyBorder="1" applyAlignment="1">
      <alignment horizontal="left" vertical="center" wrapText="1"/>
    </xf>
    <xf numFmtId="0" fontId="9" fillId="20" borderId="1" xfId="0" applyFont="1" applyFill="1" applyBorder="1" applyAlignment="1">
      <alignment horizontal="left" vertical="center" wrapText="1"/>
    </xf>
    <xf numFmtId="0" fontId="9" fillId="21" borderId="1" xfId="0" applyFont="1" applyFill="1" applyBorder="1" applyAlignment="1">
      <alignment horizontal="left" vertical="center" wrapText="1"/>
    </xf>
    <xf numFmtId="0" fontId="9" fillId="22" borderId="1" xfId="0" applyFont="1" applyFill="1" applyBorder="1" applyAlignment="1">
      <alignment horizontal="left" vertical="center" wrapText="1"/>
    </xf>
    <xf numFmtId="0" fontId="9" fillId="23" borderId="1" xfId="0" applyFont="1" applyFill="1" applyBorder="1" applyAlignment="1">
      <alignment horizontal="left" vertical="center" wrapText="1"/>
    </xf>
    <xf numFmtId="0" fontId="8" fillId="23" borderId="1" xfId="0" applyFont="1" applyFill="1" applyBorder="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9" fillId="16"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8"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8" borderId="1" xfId="0" applyFont="1" applyFill="1" applyBorder="1" applyAlignment="1">
      <alignment horizontal="center" vertical="center"/>
    </xf>
    <xf numFmtId="0" fontId="2" fillId="19"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22" borderId="1" xfId="0" applyFont="1" applyFill="1" applyBorder="1" applyAlignment="1">
      <alignment horizontal="center" vertical="center"/>
    </xf>
    <xf numFmtId="0" fontId="0" fillId="22" borderId="1" xfId="0" applyFill="1" applyBorder="1" applyAlignment="1">
      <alignment horizontal="center" vertical="center"/>
    </xf>
    <xf numFmtId="0" fontId="2" fillId="23"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24" borderId="0" xfId="0" applyFill="1"/>
    <xf numFmtId="0" fontId="0" fillId="24" borderId="0" xfId="0" applyFill="1" applyAlignment="1">
      <alignment horizontal="center" vertical="center"/>
    </xf>
    <xf numFmtId="0" fontId="6" fillId="24" borderId="0" xfId="0" applyFont="1" applyFill="1"/>
    <xf numFmtId="0" fontId="14"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11" borderId="1" xfId="0" applyFont="1" applyFill="1" applyBorder="1" applyAlignment="1">
      <alignment horizontal="center" vertical="center"/>
    </xf>
    <xf numFmtId="0" fontId="16" fillId="12" borderId="1" xfId="0" applyFont="1" applyFill="1" applyBorder="1" applyAlignment="1">
      <alignment horizontal="center" vertical="center"/>
    </xf>
    <xf numFmtId="0" fontId="16" fillId="13" borderId="1" xfId="0" applyFont="1" applyFill="1" applyBorder="1" applyAlignment="1">
      <alignment horizontal="center" vertical="center"/>
    </xf>
    <xf numFmtId="0" fontId="16" fillId="14" borderId="1" xfId="0" applyFont="1" applyFill="1" applyBorder="1" applyAlignment="1">
      <alignment horizontal="center" vertical="center"/>
    </xf>
    <xf numFmtId="0" fontId="16" fillId="14" borderId="1" xfId="0" quotePrefix="1" applyFont="1" applyFill="1" applyBorder="1" applyAlignment="1">
      <alignment horizontal="center" vertical="center"/>
    </xf>
    <xf numFmtId="0" fontId="16" fillId="15" borderId="1" xfId="0" applyFont="1" applyFill="1" applyBorder="1" applyAlignment="1">
      <alignment horizontal="center" vertical="center"/>
    </xf>
    <xf numFmtId="0" fontId="16" fillId="0" borderId="1" xfId="0" applyFont="1" applyBorder="1" applyAlignment="1">
      <alignment horizontal="center" vertical="center"/>
    </xf>
    <xf numFmtId="0" fontId="16" fillId="24" borderId="0" xfId="0" applyFont="1" applyFill="1" applyAlignment="1">
      <alignment horizontal="center" vertical="center"/>
    </xf>
    <xf numFmtId="0" fontId="16" fillId="0" borderId="0" xfId="0" applyFont="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24" borderId="0" xfId="0" applyFill="1" applyAlignment="1">
      <alignment horizontal="center"/>
    </xf>
    <xf numFmtId="0" fontId="2" fillId="7" borderId="1" xfId="0" applyFont="1" applyFill="1" applyBorder="1" applyAlignment="1">
      <alignment horizontal="center"/>
    </xf>
    <xf numFmtId="0" fontId="0" fillId="0" borderId="0" xfId="0" applyAlignment="1">
      <alignment horizontal="center"/>
    </xf>
    <xf numFmtId="0" fontId="8" fillId="16"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2"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9" fillId="23"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0" fillId="23" borderId="1" xfId="0" applyFill="1" applyBorder="1" applyAlignment="1">
      <alignment horizontal="center" vertical="center"/>
    </xf>
    <xf numFmtId="0" fontId="0" fillId="0" borderId="1" xfId="0" quotePrefix="1" applyBorder="1" applyAlignment="1">
      <alignment horizontal="left" vertical="center" wrapText="1"/>
    </xf>
    <xf numFmtId="0" fontId="8" fillId="0" borderId="1" xfId="0" quotePrefix="1" applyFont="1" applyBorder="1" applyAlignment="1">
      <alignment horizontal="left" vertical="center" wrapText="1"/>
    </xf>
    <xf numFmtId="0" fontId="0" fillId="24" borderId="1" xfId="0" applyFill="1" applyBorder="1" applyAlignment="1">
      <alignment horizontal="center" vertical="center"/>
    </xf>
    <xf numFmtId="0" fontId="8" fillId="24" borderId="1" xfId="0" applyFont="1" applyFill="1" applyBorder="1" applyAlignment="1">
      <alignment horizontal="center" vertical="center" wrapText="1"/>
    </xf>
    <xf numFmtId="0" fontId="9" fillId="24"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0" fillId="24" borderId="0" xfId="0" applyFill="1" applyAlignment="1">
      <alignment vertical="top"/>
    </xf>
    <xf numFmtId="0" fontId="5" fillId="2"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1" fillId="8" borderId="1"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9" borderId="1" xfId="0" applyFont="1" applyFill="1" applyBorder="1" applyAlignment="1">
      <alignment vertical="top" wrapText="1"/>
    </xf>
    <xf numFmtId="0" fontId="2" fillId="10" borderId="1" xfId="0" applyFont="1" applyFill="1" applyBorder="1" applyAlignment="1">
      <alignment vertical="top" wrapText="1"/>
    </xf>
    <xf numFmtId="0" fontId="2" fillId="11" borderId="1" xfId="0" applyFont="1" applyFill="1" applyBorder="1" applyAlignment="1">
      <alignment vertical="top" wrapText="1"/>
    </xf>
    <xf numFmtId="0" fontId="2" fillId="12" borderId="1" xfId="0" applyFont="1" applyFill="1" applyBorder="1" applyAlignment="1">
      <alignment vertical="top" wrapText="1"/>
    </xf>
    <xf numFmtId="0" fontId="2" fillId="13" borderId="1" xfId="0" applyFont="1" applyFill="1" applyBorder="1" applyAlignment="1">
      <alignment vertical="top" wrapText="1"/>
    </xf>
    <xf numFmtId="0" fontId="2" fillId="14" borderId="1" xfId="0" applyFont="1" applyFill="1" applyBorder="1" applyAlignment="1">
      <alignment vertical="top" wrapText="1"/>
    </xf>
    <xf numFmtId="0" fontId="2" fillId="15" borderId="1" xfId="0" applyFont="1" applyFill="1" applyBorder="1" applyAlignment="1">
      <alignment vertical="top" wrapText="1"/>
    </xf>
    <xf numFmtId="0" fontId="0" fillId="0" borderId="1" xfId="0" applyBorder="1" applyAlignment="1">
      <alignment vertical="top"/>
    </xf>
    <xf numFmtId="0" fontId="0" fillId="0" borderId="0" xfId="0" applyAlignment="1">
      <alignment vertical="top"/>
    </xf>
    <xf numFmtId="0" fontId="8" fillId="23" borderId="1" xfId="0" quotePrefix="1" applyFont="1" applyFill="1" applyBorder="1" applyAlignment="1">
      <alignment horizontal="left" vertical="center" wrapText="1"/>
    </xf>
    <xf numFmtId="0" fontId="2" fillId="24" borderId="1" xfId="0" applyFont="1" applyFill="1" applyBorder="1" applyAlignment="1">
      <alignment horizontal="center" vertical="center"/>
    </xf>
    <xf numFmtId="0" fontId="8" fillId="24" borderId="1" xfId="0" quotePrefix="1" applyFont="1" applyFill="1" applyBorder="1" applyAlignment="1">
      <alignment horizontal="left" vertical="center" wrapText="1"/>
    </xf>
    <xf numFmtId="0" fontId="8" fillId="19" borderId="1" xfId="0" applyFont="1" applyFill="1" applyBorder="1" applyAlignment="1">
      <alignment horizontal="center" vertical="center" wrapText="1"/>
    </xf>
    <xf numFmtId="0" fontId="8" fillId="0" borderId="0" xfId="0" applyFont="1" applyAlignment="1">
      <alignment horizontal="center"/>
    </xf>
    <xf numFmtId="0" fontId="0" fillId="14" borderId="0" xfId="0" applyFill="1"/>
    <xf numFmtId="0" fontId="18" fillId="14" borderId="0" xfId="0" applyFont="1" applyFill="1" applyAlignment="1">
      <alignment vertical="center"/>
    </xf>
    <xf numFmtId="0" fontId="21" fillId="14" borderId="0" xfId="0" applyFont="1" applyFill="1"/>
    <xf numFmtId="0" fontId="0" fillId="24" borderId="3" xfId="0" applyFill="1" applyBorder="1" applyAlignment="1">
      <alignment vertical="center"/>
    </xf>
    <xf numFmtId="0" fontId="0" fillId="24" borderId="4" xfId="0" applyFill="1" applyBorder="1"/>
    <xf numFmtId="0" fontId="0" fillId="24" borderId="5" xfId="0" applyFill="1" applyBorder="1"/>
    <xf numFmtId="0" fontId="22" fillId="4" borderId="1" xfId="0" applyFont="1" applyFill="1" applyBorder="1" applyAlignment="1">
      <alignment horizontal="center" vertical="center" wrapText="1"/>
    </xf>
    <xf numFmtId="0" fontId="0" fillId="24" borderId="0" xfId="0" applyFill="1" applyAlignment="1">
      <alignment horizontal="left" vertical="center" wrapText="1"/>
    </xf>
    <xf numFmtId="0" fontId="5" fillId="2"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2" fillId="18"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19" borderId="1" xfId="0" applyFont="1" applyFill="1" applyBorder="1" applyAlignment="1">
      <alignment horizontal="left" vertical="center" wrapText="1"/>
    </xf>
    <xf numFmtId="0" fontId="2" fillId="20" borderId="1" xfId="0" applyFont="1" applyFill="1" applyBorder="1" applyAlignment="1">
      <alignment horizontal="left" vertical="center" wrapText="1"/>
    </xf>
    <xf numFmtId="0" fontId="2" fillId="21" borderId="1" xfId="0" applyFont="1" applyFill="1" applyBorder="1" applyAlignment="1">
      <alignment horizontal="left" vertical="center" wrapText="1"/>
    </xf>
    <xf numFmtId="0" fontId="2" fillId="22" borderId="1" xfId="0" applyFont="1" applyFill="1" applyBorder="1" applyAlignment="1">
      <alignment horizontal="left" vertical="center" wrapText="1"/>
    </xf>
    <xf numFmtId="0" fontId="0" fillId="24" borderId="1" xfId="0" applyFill="1" applyBorder="1" applyAlignment="1">
      <alignment horizontal="left" vertical="center" wrapText="1"/>
    </xf>
    <xf numFmtId="0" fontId="2" fillId="23" borderId="1" xfId="0" applyFont="1" applyFill="1" applyBorder="1" applyAlignment="1">
      <alignment horizontal="left" vertical="center" wrapText="1"/>
    </xf>
    <xf numFmtId="0" fontId="0" fillId="0" borderId="0" xfId="0" applyAlignment="1">
      <alignment horizontal="left" vertical="center" wrapText="1"/>
    </xf>
    <xf numFmtId="0" fontId="23" fillId="24" borderId="1" xfId="0" applyFont="1" applyFill="1" applyBorder="1" applyAlignment="1">
      <alignment horizontal="center" vertical="center"/>
    </xf>
    <xf numFmtId="0" fontId="9" fillId="24" borderId="0" xfId="0" applyFont="1" applyFill="1"/>
    <xf numFmtId="0" fontId="9" fillId="24" borderId="0" xfId="0" applyFont="1" applyFill="1" applyAlignment="1">
      <alignment horizontal="center" vertical="center" wrapText="1"/>
    </xf>
    <xf numFmtId="0" fontId="9" fillId="24" borderId="0" xfId="0" applyFont="1" applyFill="1" applyAlignment="1">
      <alignment horizontal="center" vertical="center"/>
    </xf>
    <xf numFmtId="0" fontId="5" fillId="2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0" fillId="24" borderId="0" xfId="0" applyFill="1" applyAlignment="1">
      <alignment wrapText="1"/>
    </xf>
    <xf numFmtId="0" fontId="0" fillId="0" borderId="0" xfId="0" applyAlignment="1">
      <alignment wrapText="1"/>
    </xf>
    <xf numFmtId="0" fontId="21" fillId="24" borderId="0" xfId="0" applyFont="1" applyFill="1" applyAlignment="1">
      <alignment horizontal="center"/>
    </xf>
    <xf numFmtId="0" fontId="27" fillId="24" borderId="0" xfId="0" applyFont="1" applyFill="1" applyAlignment="1">
      <alignment horizontal="center" vertical="center"/>
    </xf>
    <xf numFmtId="0" fontId="28" fillId="24" borderId="1" xfId="0" applyFont="1" applyFill="1" applyBorder="1" applyAlignment="1">
      <alignment horizontal="center" vertical="center"/>
    </xf>
    <xf numFmtId="0" fontId="0" fillId="28" borderId="0" xfId="0" applyFill="1"/>
    <xf numFmtId="0" fontId="27" fillId="28" borderId="0" xfId="0" applyFont="1" applyFill="1" applyAlignment="1">
      <alignment horizontal="center" vertical="center"/>
    </xf>
    <xf numFmtId="0" fontId="23" fillId="28" borderId="0" xfId="0" applyFont="1" applyFill="1" applyAlignment="1">
      <alignment horizontal="center" vertical="center"/>
    </xf>
    <xf numFmtId="0" fontId="21" fillId="28" borderId="0" xfId="0" applyFont="1" applyFill="1" applyAlignment="1">
      <alignment horizontal="center"/>
    </xf>
    <xf numFmtId="0" fontId="2" fillId="24" borderId="0" xfId="0" applyFont="1" applyFill="1"/>
    <xf numFmtId="9" fontId="28" fillId="24" borderId="1" xfId="1" applyFont="1" applyFill="1" applyBorder="1" applyAlignment="1">
      <alignment horizontal="center" vertical="center"/>
    </xf>
    <xf numFmtId="9" fontId="27" fillId="28" borderId="0" xfId="1" applyFont="1" applyFill="1" applyAlignment="1">
      <alignment horizontal="center" vertical="center"/>
    </xf>
    <xf numFmtId="0" fontId="0" fillId="24" borderId="3" xfId="0" applyFill="1" applyBorder="1" applyAlignment="1">
      <alignment horizontal="left" vertical="center"/>
    </xf>
    <xf numFmtId="0" fontId="0" fillId="24" borderId="4" xfId="0" applyFill="1" applyBorder="1" applyAlignment="1">
      <alignment horizontal="left" vertical="center"/>
    </xf>
    <xf numFmtId="0" fontId="0" fillId="24" borderId="5" xfId="0" applyFill="1" applyBorder="1" applyAlignment="1">
      <alignment horizontal="left" vertical="center"/>
    </xf>
    <xf numFmtId="0" fontId="2" fillId="24" borderId="1" xfId="0" applyFont="1" applyFill="1" applyBorder="1" applyAlignment="1">
      <alignment horizontal="center" vertical="center" wrapText="1"/>
    </xf>
    <xf numFmtId="0" fontId="0" fillId="24" borderId="4" xfId="0" quotePrefix="1" applyFill="1" applyBorder="1" applyAlignment="1">
      <alignment vertical="center" wrapText="1"/>
    </xf>
    <xf numFmtId="0" fontId="5" fillId="5" borderId="5" xfId="0" applyFont="1" applyFill="1" applyBorder="1" applyAlignment="1">
      <alignment horizontal="center" vertical="center" wrapText="1"/>
    </xf>
    <xf numFmtId="0" fontId="2" fillId="0" borderId="5" xfId="0" applyFont="1" applyBorder="1" applyAlignment="1">
      <alignment horizontal="center" vertical="center"/>
    </xf>
    <xf numFmtId="0" fontId="5" fillId="2" borderId="7"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4" fillId="8" borderId="7" xfId="0" applyFont="1" applyFill="1"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center" vertical="center" wrapText="1"/>
    </xf>
    <xf numFmtId="0" fontId="9" fillId="4" borderId="7" xfId="0" applyFont="1" applyFill="1" applyBorder="1" applyAlignment="1">
      <alignment horizontal="center" vertical="center" wrapText="1"/>
    </xf>
    <xf numFmtId="0" fontId="0" fillId="0" borderId="7" xfId="0" applyBorder="1" applyAlignment="1">
      <alignment horizontal="left" vertical="center"/>
    </xf>
    <xf numFmtId="0" fontId="24" fillId="9" borderId="7" xfId="0" applyFont="1" applyFill="1" applyBorder="1" applyAlignment="1">
      <alignment horizontal="center" vertical="center" wrapText="1"/>
    </xf>
    <xf numFmtId="0" fontId="14" fillId="9" borderId="7" xfId="0" applyFont="1" applyFill="1" applyBorder="1" applyAlignment="1">
      <alignment horizontal="center" vertical="center"/>
    </xf>
    <xf numFmtId="0" fontId="25" fillId="10" borderId="7" xfId="0" applyFont="1" applyFill="1" applyBorder="1" applyAlignment="1">
      <alignment horizontal="center" vertical="center" wrapText="1"/>
    </xf>
    <xf numFmtId="0" fontId="16" fillId="10" borderId="7" xfId="0" applyFont="1" applyFill="1" applyBorder="1" applyAlignment="1">
      <alignment horizontal="center" vertical="center"/>
    </xf>
    <xf numFmtId="0" fontId="25" fillId="11" borderId="7" xfId="0" applyFont="1" applyFill="1" applyBorder="1" applyAlignment="1">
      <alignment horizontal="center" vertical="center" wrapText="1"/>
    </xf>
    <xf numFmtId="0" fontId="16" fillId="11" borderId="7" xfId="0" applyFont="1" applyFill="1" applyBorder="1" applyAlignment="1">
      <alignment horizontal="center" vertical="center"/>
    </xf>
    <xf numFmtId="0" fontId="25" fillId="12" borderId="7" xfId="0" applyFont="1" applyFill="1" applyBorder="1" applyAlignment="1">
      <alignment horizontal="center" vertical="center" wrapText="1"/>
    </xf>
    <xf numFmtId="0" fontId="16" fillId="12" borderId="7" xfId="0" applyFont="1" applyFill="1" applyBorder="1" applyAlignment="1">
      <alignment horizontal="center" vertical="center"/>
    </xf>
    <xf numFmtId="0" fontId="25" fillId="13" borderId="7" xfId="0" applyFont="1" applyFill="1" applyBorder="1" applyAlignment="1">
      <alignment horizontal="center" vertical="center" wrapText="1"/>
    </xf>
    <xf numFmtId="0" fontId="16" fillId="13" borderId="7" xfId="0" applyFont="1" applyFill="1" applyBorder="1" applyAlignment="1">
      <alignment horizontal="center" vertical="center"/>
    </xf>
    <xf numFmtId="0" fontId="25" fillId="14"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25" fillId="14" borderId="7" xfId="0" quotePrefix="1" applyFont="1" applyFill="1" applyBorder="1" applyAlignment="1">
      <alignment horizontal="center" vertical="center" wrapText="1"/>
    </xf>
    <xf numFmtId="0" fontId="16" fillId="14" borderId="7" xfId="0" quotePrefix="1" applyFont="1" applyFill="1" applyBorder="1" applyAlignment="1">
      <alignment horizontal="center" vertical="center"/>
    </xf>
    <xf numFmtId="0" fontId="25" fillId="15" borderId="7" xfId="0" applyFont="1" applyFill="1" applyBorder="1" applyAlignment="1">
      <alignment horizontal="center" vertical="center" wrapText="1"/>
    </xf>
    <xf numFmtId="0" fontId="16" fillId="15" borderId="7" xfId="0" applyFont="1" applyFill="1" applyBorder="1" applyAlignment="1">
      <alignment horizontal="center" vertical="center"/>
    </xf>
    <xf numFmtId="0" fontId="3" fillId="0" borderId="7" xfId="0" applyFont="1" applyBorder="1" applyAlignment="1">
      <alignment horizontal="left" vertical="center"/>
    </xf>
    <xf numFmtId="9" fontId="23" fillId="0" borderId="7" xfId="1" applyFont="1" applyBorder="1" applyAlignment="1">
      <alignment horizontal="center" vertical="center"/>
    </xf>
    <xf numFmtId="0" fontId="26" fillId="26" borderId="0" xfId="0" applyFont="1" applyFill="1" applyAlignment="1">
      <alignment horizontal="left" vertical="center"/>
    </xf>
    <xf numFmtId="0" fontId="0" fillId="26" borderId="0" xfId="0" applyFill="1"/>
    <xf numFmtId="0" fontId="0" fillId="26" borderId="0" xfId="0" applyFill="1" applyAlignment="1">
      <alignment horizontal="center"/>
    </xf>
    <xf numFmtId="0" fontId="8" fillId="26" borderId="0" xfId="0" applyFont="1" applyFill="1" applyAlignment="1">
      <alignment horizontal="center"/>
    </xf>
    <xf numFmtId="0" fontId="17" fillId="18" borderId="3" xfId="0" applyFont="1" applyFill="1" applyBorder="1" applyAlignment="1">
      <alignment horizontal="center" vertical="center" wrapText="1"/>
    </xf>
    <xf numFmtId="0" fontId="0" fillId="0" borderId="3" xfId="0" applyBorder="1" applyAlignment="1">
      <alignment horizontal="left" vertical="center" wrapText="1"/>
    </xf>
    <xf numFmtId="0" fontId="8" fillId="24" borderId="3" xfId="0" applyFont="1" applyFill="1" applyBorder="1" applyAlignment="1">
      <alignment horizontal="left" vertical="center" wrapText="1"/>
    </xf>
    <xf numFmtId="0" fontId="0" fillId="0" borderId="3" xfId="0" quotePrefix="1" applyBorder="1" applyAlignment="1">
      <alignment horizontal="left" vertical="center" wrapText="1"/>
    </xf>
    <xf numFmtId="0" fontId="26" fillId="26" borderId="7" xfId="0" applyFont="1" applyFill="1" applyBorder="1" applyAlignment="1">
      <alignment horizontal="left" vertical="center"/>
    </xf>
    <xf numFmtId="0" fontId="17" fillId="26" borderId="7" xfId="0" applyFont="1" applyFill="1" applyBorder="1" applyAlignment="1">
      <alignment horizontal="center" vertical="center" wrapText="1"/>
    </xf>
    <xf numFmtId="0" fontId="23" fillId="26" borderId="7" xfId="0" applyFont="1" applyFill="1" applyBorder="1" applyAlignment="1">
      <alignment horizontal="center" vertical="center" wrapText="1"/>
    </xf>
    <xf numFmtId="0" fontId="23" fillId="26" borderId="1" xfId="0" applyFont="1" applyFill="1" applyBorder="1" applyAlignment="1">
      <alignment horizontal="center" vertical="center" wrapText="1"/>
    </xf>
    <xf numFmtId="0" fontId="30" fillId="26" borderId="7" xfId="0" applyFont="1" applyFill="1" applyBorder="1" applyAlignment="1">
      <alignment horizontal="center" vertical="center" wrapText="1"/>
    </xf>
    <xf numFmtId="0" fontId="2" fillId="29" borderId="1" xfId="0" applyFont="1" applyFill="1" applyBorder="1" applyAlignment="1">
      <alignment horizontal="left" vertical="center" wrapText="1"/>
    </xf>
    <xf numFmtId="0" fontId="2" fillId="29" borderId="1" xfId="0" applyFont="1" applyFill="1" applyBorder="1" applyAlignment="1">
      <alignment horizontal="center" vertical="center"/>
    </xf>
    <xf numFmtId="0" fontId="8" fillId="29" borderId="1" xfId="0" applyFont="1" applyFill="1" applyBorder="1" applyAlignment="1">
      <alignment horizontal="center" vertical="center" wrapText="1"/>
    </xf>
    <xf numFmtId="0" fontId="8" fillId="29" borderId="1" xfId="0" applyFont="1" applyFill="1" applyBorder="1" applyAlignment="1">
      <alignment horizontal="left" vertical="center" wrapText="1"/>
    </xf>
    <xf numFmtId="0" fontId="8" fillId="24" borderId="0" xfId="0" applyFont="1" applyFill="1" applyAlignment="1">
      <alignment horizontal="center"/>
    </xf>
    <xf numFmtId="0" fontId="22" fillId="31" borderId="1" xfId="0" applyFont="1" applyFill="1" applyBorder="1" applyAlignment="1">
      <alignment horizontal="center" vertical="center" wrapText="1"/>
    </xf>
    <xf numFmtId="0" fontId="22" fillId="32" borderId="1" xfId="0" applyFont="1" applyFill="1" applyBorder="1" applyAlignment="1">
      <alignment horizontal="center" vertical="center" wrapText="1"/>
    </xf>
    <xf numFmtId="0" fontId="22" fillId="29"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0" fillId="0" borderId="8" xfId="0" applyBorder="1"/>
    <xf numFmtId="0" fontId="0" fillId="0" borderId="9" xfId="0" applyBorder="1"/>
    <xf numFmtId="0" fontId="31" fillId="24" borderId="10" xfId="0" applyFont="1" applyFill="1" applyBorder="1" applyAlignment="1">
      <alignment horizontal="center" vertical="center" wrapText="1"/>
    </xf>
    <xf numFmtId="0" fontId="31" fillId="24" borderId="11" xfId="0" applyFont="1" applyFill="1" applyBorder="1" applyAlignment="1">
      <alignment horizontal="center" vertical="center" wrapText="1"/>
    </xf>
    <xf numFmtId="0" fontId="14" fillId="31" borderId="12" xfId="0" applyFont="1" applyFill="1" applyBorder="1" applyAlignment="1">
      <alignment horizontal="center" vertical="center"/>
    </xf>
    <xf numFmtId="0" fontId="0" fillId="0" borderId="13" xfId="0" applyBorder="1"/>
    <xf numFmtId="0" fontId="31" fillId="24" borderId="14" xfId="0" applyFont="1" applyFill="1" applyBorder="1" applyAlignment="1">
      <alignment horizontal="center" vertical="center" wrapText="1"/>
    </xf>
    <xf numFmtId="0" fontId="0" fillId="0" borderId="15" xfId="0" applyBorder="1"/>
    <xf numFmtId="0" fontId="0" fillId="0" borderId="12" xfId="0" applyBorder="1"/>
    <xf numFmtId="0" fontId="14" fillId="35" borderId="12" xfId="0" applyFont="1" applyFill="1" applyBorder="1" applyAlignment="1">
      <alignment horizontal="center" vertical="center"/>
    </xf>
    <xf numFmtId="0" fontId="14" fillId="31" borderId="16" xfId="0" applyFont="1" applyFill="1" applyBorder="1" applyAlignment="1">
      <alignment horizontal="center" vertical="center"/>
    </xf>
    <xf numFmtId="0" fontId="31" fillId="24" borderId="18" xfId="0" applyFont="1" applyFill="1" applyBorder="1" applyAlignment="1">
      <alignment horizontal="center" vertical="center" wrapText="1"/>
    </xf>
    <xf numFmtId="0" fontId="0" fillId="0" borderId="17" xfId="0" applyBorder="1"/>
    <xf numFmtId="0" fontId="0" fillId="0" borderId="14" xfId="0" applyBorder="1" applyAlignment="1">
      <alignment vertical="center" wrapText="1"/>
    </xf>
    <xf numFmtId="0" fontId="0" fillId="0" borderId="11" xfId="0" applyBorder="1" applyAlignment="1">
      <alignment vertical="center" wrapText="1"/>
    </xf>
    <xf numFmtId="0" fontId="14" fillId="29" borderId="16" xfId="0" applyFont="1" applyFill="1" applyBorder="1" applyAlignment="1">
      <alignment horizontal="center" vertical="center"/>
    </xf>
    <xf numFmtId="0" fontId="32" fillId="29" borderId="16" xfId="0" applyFont="1" applyFill="1" applyBorder="1" applyAlignment="1">
      <alignment horizontal="center" vertical="center"/>
    </xf>
    <xf numFmtId="0" fontId="14" fillId="36" borderId="16" xfId="0" applyFont="1" applyFill="1" applyBorder="1" applyAlignment="1">
      <alignment horizontal="center" vertical="center"/>
    </xf>
    <xf numFmtId="0" fontId="32" fillId="29" borderId="17" xfId="0" applyFont="1" applyFill="1" applyBorder="1" applyAlignment="1">
      <alignment horizontal="center" vertical="center"/>
    </xf>
    <xf numFmtId="0" fontId="14" fillId="31" borderId="17" xfId="0" applyFont="1" applyFill="1" applyBorder="1" applyAlignment="1">
      <alignment horizontal="center" vertical="center"/>
    </xf>
    <xf numFmtId="9" fontId="0" fillId="0" borderId="0" xfId="1" applyFont="1"/>
    <xf numFmtId="0" fontId="22" fillId="27" borderId="1" xfId="0" applyFont="1" applyFill="1" applyBorder="1" applyAlignment="1">
      <alignment horizontal="center" vertical="center" wrapText="1"/>
    </xf>
    <xf numFmtId="0" fontId="14" fillId="27" borderId="8" xfId="0" applyFont="1" applyFill="1" applyBorder="1" applyAlignment="1">
      <alignment horizontal="center" vertical="center"/>
    </xf>
    <xf numFmtId="0" fontId="14" fillId="27" borderId="12" xfId="0" applyFont="1" applyFill="1" applyBorder="1" applyAlignment="1">
      <alignment horizontal="center" vertical="center"/>
    </xf>
    <xf numFmtId="0" fontId="14" fillId="27" borderId="17" xfId="0" applyFont="1" applyFill="1" applyBorder="1" applyAlignment="1">
      <alignment horizontal="center" vertical="center"/>
    </xf>
    <xf numFmtId="0" fontId="14" fillId="27" borderId="16" xfId="0" applyFont="1" applyFill="1" applyBorder="1" applyAlignment="1">
      <alignment horizontal="center" vertical="center"/>
    </xf>
    <xf numFmtId="0" fontId="0" fillId="31" borderId="0" xfId="0" applyFill="1" applyAlignment="1">
      <alignment horizontal="center" vertical="center" wrapText="1"/>
    </xf>
    <xf numFmtId="0" fontId="0" fillId="29" borderId="0" xfId="0" applyFill="1" applyAlignment="1">
      <alignment horizontal="center" vertical="center" wrapText="1"/>
    </xf>
    <xf numFmtId="0" fontId="0" fillId="32" borderId="0" xfId="0" applyFill="1" applyAlignment="1">
      <alignment horizontal="center" vertical="center" wrapText="1"/>
    </xf>
    <xf numFmtId="0" fontId="11" fillId="5" borderId="0" xfId="0" applyFont="1" applyFill="1" applyAlignment="1">
      <alignment horizontal="center" vertical="center" wrapText="1"/>
    </xf>
    <xf numFmtId="0" fontId="11" fillId="5" borderId="19" xfId="0" applyFont="1" applyFill="1" applyBorder="1" applyAlignment="1">
      <alignment horizontal="center" vertical="center" wrapText="1"/>
    </xf>
    <xf numFmtId="0" fontId="0" fillId="31" borderId="19" xfId="0" applyFill="1" applyBorder="1" applyAlignment="1">
      <alignment horizontal="center" vertical="center" wrapText="1"/>
    </xf>
    <xf numFmtId="0" fontId="0" fillId="29" borderId="19" xfId="0" applyFill="1" applyBorder="1" applyAlignment="1">
      <alignment horizontal="center" vertical="center" wrapText="1"/>
    </xf>
    <xf numFmtId="0" fontId="0" fillId="32" borderId="19" xfId="0" applyFill="1" applyBorder="1" applyAlignment="1">
      <alignment horizontal="center" vertical="center" wrapText="1"/>
    </xf>
    <xf numFmtId="0" fontId="0" fillId="24" borderId="3" xfId="0" applyFill="1" applyBorder="1" applyAlignment="1">
      <alignment horizontal="left" vertical="center" wrapText="1"/>
    </xf>
    <xf numFmtId="0" fontId="0" fillId="25" borderId="7" xfId="0" applyFill="1" applyBorder="1" applyAlignment="1">
      <alignment horizontal="left" vertical="center" wrapText="1"/>
    </xf>
    <xf numFmtId="0" fontId="0" fillId="33" borderId="7" xfId="0" applyFill="1" applyBorder="1" applyAlignment="1">
      <alignment horizontal="left" vertical="center" wrapText="1"/>
    </xf>
    <xf numFmtId="0" fontId="0" fillId="24" borderId="7" xfId="0" applyFill="1" applyBorder="1" applyAlignment="1">
      <alignment horizontal="left" vertical="center" wrapText="1"/>
    </xf>
    <xf numFmtId="0" fontId="2" fillId="26" borderId="1" xfId="0" applyFont="1" applyFill="1" applyBorder="1" applyAlignment="1">
      <alignment horizontal="center" vertical="center"/>
    </xf>
    <xf numFmtId="0" fontId="2" fillId="25" borderId="1" xfId="0" applyFont="1" applyFill="1" applyBorder="1" applyAlignment="1">
      <alignment horizontal="center" vertical="center" wrapText="1"/>
    </xf>
    <xf numFmtId="0" fontId="9" fillId="17" borderId="1" xfId="0" applyFont="1" applyFill="1" applyBorder="1" applyAlignment="1">
      <alignment horizontal="left" vertical="center" wrapText="1"/>
    </xf>
    <xf numFmtId="0" fontId="0" fillId="0" borderId="1" xfId="0" applyBorder="1" applyAlignment="1">
      <alignment horizontal="left" vertical="top" wrapText="1"/>
    </xf>
    <xf numFmtId="0" fontId="9" fillId="23" borderId="1" xfId="0" quotePrefix="1" applyFont="1" applyFill="1" applyBorder="1" applyAlignment="1">
      <alignment horizontal="left" vertical="center" wrapText="1"/>
    </xf>
    <xf numFmtId="0" fontId="8" fillId="0" borderId="1" xfId="0" applyFont="1" applyBorder="1" applyAlignment="1">
      <alignment horizontal="left" vertical="top" wrapText="1"/>
    </xf>
    <xf numFmtId="0" fontId="5" fillId="37" borderId="1" xfId="0" applyFont="1" applyFill="1" applyBorder="1" applyAlignment="1">
      <alignment horizontal="center" vertical="center" wrapText="1"/>
    </xf>
    <xf numFmtId="0" fontId="10" fillId="38" borderId="1" xfId="0"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29" borderId="1"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9" fillId="22" borderId="1" xfId="0" applyFont="1" applyFill="1" applyBorder="1" applyAlignment="1">
      <alignment horizontal="left" vertical="top" wrapText="1"/>
    </xf>
    <xf numFmtId="0" fontId="9" fillId="17" borderId="1" xfId="0" applyFont="1" applyFill="1" applyBorder="1" applyAlignment="1">
      <alignment horizontal="center" vertical="center" wrapText="1"/>
    </xf>
    <xf numFmtId="0" fontId="9" fillId="16" borderId="1" xfId="0" applyFont="1" applyFill="1" applyBorder="1" applyAlignment="1">
      <alignment horizontal="center" vertical="top" wrapText="1"/>
    </xf>
    <xf numFmtId="0" fontId="0" fillId="39" borderId="1" xfId="0" applyFill="1" applyBorder="1" applyAlignment="1">
      <alignment horizontal="left" vertical="center" wrapText="1"/>
    </xf>
    <xf numFmtId="0" fontId="0" fillId="39" borderId="1" xfId="0" applyFill="1" applyBorder="1" applyAlignment="1">
      <alignment horizontal="center" vertical="center"/>
    </xf>
    <xf numFmtId="0" fontId="0" fillId="39" borderId="1" xfId="0" applyFill="1" applyBorder="1"/>
    <xf numFmtId="0" fontId="8" fillId="39" borderId="1" xfId="0" applyFont="1" applyFill="1" applyBorder="1" applyAlignment="1">
      <alignment horizontal="center" vertical="center" wrapText="1"/>
    </xf>
    <xf numFmtId="0" fontId="8" fillId="39" borderId="1" xfId="0" quotePrefix="1" applyFont="1" applyFill="1" applyBorder="1" applyAlignment="1">
      <alignment horizontal="left" vertical="center" wrapText="1"/>
    </xf>
    <xf numFmtId="0" fontId="8" fillId="7" borderId="1" xfId="0" applyFont="1" applyFill="1" applyBorder="1" applyAlignment="1">
      <alignment horizontal="center" vertical="center" wrapText="1"/>
    </xf>
    <xf numFmtId="0" fontId="0" fillId="39" borderId="1" xfId="0" applyFill="1" applyBorder="1" applyAlignment="1">
      <alignment horizontal="center" vertical="center" wrapText="1"/>
    </xf>
    <xf numFmtId="0" fontId="0" fillId="39" borderId="1" xfId="0" applyFill="1" applyBorder="1" applyAlignment="1">
      <alignment wrapText="1"/>
    </xf>
    <xf numFmtId="0" fontId="8" fillId="39" borderId="1" xfId="0" applyFont="1" applyFill="1" applyBorder="1" applyAlignment="1">
      <alignment horizontal="left" vertical="center" wrapText="1"/>
    </xf>
    <xf numFmtId="0" fontId="9" fillId="23" borderId="1" xfId="0" applyFont="1" applyFill="1" applyBorder="1" applyAlignment="1">
      <alignment horizontal="center" vertical="top" wrapText="1"/>
    </xf>
    <xf numFmtId="0" fontId="0" fillId="24" borderId="1" xfId="0" applyFill="1" applyBorder="1" applyAlignment="1">
      <alignment horizontal="left" vertical="top" wrapText="1"/>
    </xf>
    <xf numFmtId="0" fontId="8" fillId="31" borderId="1" xfId="0" applyFont="1" applyFill="1" applyBorder="1" applyAlignment="1">
      <alignment horizontal="center" vertical="center" wrapText="1"/>
    </xf>
    <xf numFmtId="0" fontId="35" fillId="0" borderId="13" xfId="0" applyFont="1" applyBorder="1" applyAlignment="1">
      <alignment vertical="center" wrapText="1"/>
    </xf>
    <xf numFmtId="0" fontId="0" fillId="30" borderId="0" xfId="0" applyFill="1" applyAlignment="1">
      <alignment horizontal="left" vertical="top" wrapText="1"/>
    </xf>
    <xf numFmtId="0" fontId="21" fillId="24" borderId="0" xfId="0" applyFont="1" applyFill="1" applyAlignment="1">
      <alignment horizontal="center" vertical="center" textRotation="90" wrapText="1"/>
    </xf>
    <xf numFmtId="0" fontId="0" fillId="24" borderId="3" xfId="0" applyFill="1" applyBorder="1" applyAlignment="1">
      <alignment horizontal="left" vertical="center" wrapText="1"/>
    </xf>
    <xf numFmtId="0" fontId="0" fillId="24" borderId="4" xfId="0" applyFill="1" applyBorder="1" applyAlignment="1">
      <alignment horizontal="left" vertical="center" wrapText="1"/>
    </xf>
    <xf numFmtId="0" fontId="0" fillId="24" borderId="3" xfId="0" quotePrefix="1" applyFill="1" applyBorder="1" applyAlignment="1">
      <alignment horizontal="left" vertical="center" wrapText="1"/>
    </xf>
    <xf numFmtId="0" fontId="0" fillId="24" borderId="4" xfId="0" quotePrefix="1" applyFill="1" applyBorder="1" applyAlignment="1">
      <alignment horizontal="left" vertical="center" wrapText="1"/>
    </xf>
    <xf numFmtId="0" fontId="0" fillId="24" borderId="5" xfId="0" quotePrefix="1" applyFill="1" applyBorder="1" applyAlignment="1">
      <alignment horizontal="left" vertical="center" wrapText="1"/>
    </xf>
    <xf numFmtId="0" fontId="0" fillId="30" borderId="0" xfId="0" applyFill="1" applyAlignment="1">
      <alignment horizontal="left" wrapText="1"/>
    </xf>
    <xf numFmtId="0" fontId="2" fillId="25" borderId="6" xfId="0" applyFont="1" applyFill="1" applyBorder="1" applyAlignment="1">
      <alignment horizontal="center" vertical="center"/>
    </xf>
    <xf numFmtId="0" fontId="0" fillId="0" borderId="10" xfId="0" applyBorder="1" applyAlignment="1">
      <alignment vertical="center" wrapText="1"/>
    </xf>
    <xf numFmtId="0" fontId="0" fillId="0" borderId="14" xfId="0" applyBorder="1" applyAlignment="1">
      <alignment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36" fillId="0" borderId="1" xfId="0" applyFont="1" applyBorder="1" applyAlignment="1">
      <alignment horizontal="left" vertical="center" wrapText="1"/>
    </xf>
  </cellXfs>
  <cellStyles count="2">
    <cellStyle name="Normal" xfId="0" builtinId="0"/>
    <cellStyle name="Pourcentage" xfId="1" builtinId="5"/>
  </cellStyles>
  <dxfs count="41">
    <dxf>
      <fill>
        <patternFill>
          <bgColor theme="9" tint="0.59996337778862885"/>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bgColor theme="9" tint="0.59996337778862885"/>
        </patternFill>
      </fill>
    </dxf>
    <dxf>
      <fill>
        <patternFill>
          <bgColor theme="9" tint="0.59996337778862885"/>
        </patternFill>
      </fill>
    </dxf>
    <dxf>
      <font>
        <color theme="0"/>
      </font>
      <fill>
        <patternFill>
          <bgColor theme="9" tint="-0.2499465926084170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indexed="64"/>
        </top>
      </border>
    </dxf>
    <dxf>
      <alignment horizontal="general" vertical="bottom" textRotation="0" wrapText="0" indent="0" justifyLastLine="0" shrinkToFit="0" readingOrder="0"/>
    </dxf>
    <dxf>
      <fill>
        <patternFill patternType="solid">
          <fgColor indexed="64"/>
          <bgColor rgb="FF5D6991"/>
        </patternFill>
      </fill>
      <alignment horizontal="general" vertical="bottom" textRotation="0" wrapText="0" indent="0" justifyLastLine="0" shrinkToFit="0" readingOrder="0"/>
    </dxf>
  </dxfs>
  <tableStyles count="0" defaultTableStyle="TableStyleMedium2" defaultPivotStyle="PivotStyleLight16"/>
  <colors>
    <mruColors>
      <color rgb="FFFF6565"/>
      <color rgb="FFFF99FF"/>
      <color rgb="FF33CCCC"/>
      <color rgb="FFFF9900"/>
      <color rgb="FFFFCC99"/>
      <color rgb="FFB2EDEC"/>
      <color rgb="FF00B800"/>
      <color rgb="FF8FD600"/>
      <color rgb="FF009900"/>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Nombre de fiches par thématiques</a:t>
            </a:r>
            <a:r>
              <a:rPr lang="fr-FR" baseline="0"/>
              <a:t> du PCAET</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0126178272150297"/>
          <c:y val="0.20692783505154638"/>
          <c:w val="0.60739545287520924"/>
          <c:h val="0.69740920529263728"/>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2-61AE-4E7E-98DF-127A50831F2B}"/>
              </c:ext>
            </c:extLst>
          </c:dPt>
          <c:dPt>
            <c:idx val="1"/>
            <c:invertIfNegative val="0"/>
            <c:bubble3D val="0"/>
            <c:spPr>
              <a:solidFill>
                <a:srgbClr val="0070C0"/>
              </a:solidFill>
              <a:ln>
                <a:noFill/>
              </a:ln>
              <a:effectLst/>
            </c:spPr>
            <c:extLst>
              <c:ext xmlns:c16="http://schemas.microsoft.com/office/drawing/2014/chart" uri="{C3380CC4-5D6E-409C-BE32-E72D297353CC}">
                <c16:uniqueId val="{00000003-61AE-4E7E-98DF-127A50831F2B}"/>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61AE-4E7E-98DF-127A50831F2B}"/>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61AE-4E7E-98DF-127A50831F2B}"/>
              </c:ext>
            </c:extLst>
          </c:dPt>
          <c:dPt>
            <c:idx val="4"/>
            <c:invertIfNegative val="0"/>
            <c:bubble3D val="0"/>
            <c:spPr>
              <a:solidFill>
                <a:srgbClr val="7030A0"/>
              </a:solidFill>
              <a:ln>
                <a:noFill/>
              </a:ln>
              <a:effectLst/>
            </c:spPr>
            <c:extLst>
              <c:ext xmlns:c16="http://schemas.microsoft.com/office/drawing/2014/chart" uri="{C3380CC4-5D6E-409C-BE32-E72D297353CC}">
                <c16:uniqueId val="{00000006-61AE-4E7E-98DF-127A50831F2B}"/>
              </c:ext>
            </c:extLst>
          </c:dPt>
          <c:dPt>
            <c:idx val="5"/>
            <c:invertIfNegative val="0"/>
            <c:bubble3D val="0"/>
            <c:spPr>
              <a:solidFill>
                <a:srgbClr val="FF9900"/>
              </a:solidFill>
              <a:ln>
                <a:noFill/>
              </a:ln>
              <a:effectLst/>
            </c:spPr>
            <c:extLst>
              <c:ext xmlns:c16="http://schemas.microsoft.com/office/drawing/2014/chart" uri="{C3380CC4-5D6E-409C-BE32-E72D297353CC}">
                <c16:uniqueId val="{00000007-61AE-4E7E-98DF-127A50831F2B}"/>
              </c:ext>
            </c:extLst>
          </c:dPt>
          <c:dPt>
            <c:idx val="6"/>
            <c:invertIfNegative val="0"/>
            <c:bubble3D val="0"/>
            <c:spPr>
              <a:solidFill>
                <a:srgbClr val="33CCCC"/>
              </a:solidFill>
              <a:ln>
                <a:noFill/>
              </a:ln>
              <a:effectLst/>
            </c:spPr>
            <c:extLst>
              <c:ext xmlns:c16="http://schemas.microsoft.com/office/drawing/2014/chart" uri="{C3380CC4-5D6E-409C-BE32-E72D297353CC}">
                <c16:uniqueId val="{00000008-61AE-4E7E-98DF-127A50831F2B}"/>
              </c:ext>
            </c:extLst>
          </c:dPt>
          <c:dPt>
            <c:idx val="7"/>
            <c:invertIfNegative val="0"/>
            <c:bubble3D val="0"/>
            <c:spPr>
              <a:solidFill>
                <a:srgbClr val="FF99FF"/>
              </a:solidFill>
              <a:ln>
                <a:noFill/>
              </a:ln>
              <a:effectLst/>
            </c:spPr>
            <c:extLst>
              <c:ext xmlns:c16="http://schemas.microsoft.com/office/drawing/2014/chart" uri="{C3380CC4-5D6E-409C-BE32-E72D297353CC}">
                <c16:uniqueId val="{00000009-61AE-4E7E-98DF-127A50831F2B}"/>
              </c:ext>
            </c:extLst>
          </c:dPt>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'Global '!$G$2:$G$9</c:f>
              <c:strCache>
                <c:ptCount val="8"/>
                <c:pt idx="0">
                  <c:v>Orientation 1</c:v>
                </c:pt>
                <c:pt idx="1">
                  <c:v>Orientation 2</c:v>
                </c:pt>
                <c:pt idx="2">
                  <c:v>Orientation 3</c:v>
                </c:pt>
                <c:pt idx="3">
                  <c:v>Orientation 4</c:v>
                </c:pt>
                <c:pt idx="4">
                  <c:v>Orientation 5</c:v>
                </c:pt>
                <c:pt idx="5">
                  <c:v>Orientation 6</c:v>
                </c:pt>
                <c:pt idx="6">
                  <c:v>Orientation 7</c:v>
                </c:pt>
                <c:pt idx="7">
                  <c:v>Orientation 8</c:v>
                </c:pt>
              </c:strCache>
            </c:strRef>
          </c:cat>
          <c:val>
            <c:numRef>
              <c:f>'Global '!$H$2:$H$9</c:f>
              <c:numCache>
                <c:formatCode>General</c:formatCode>
                <c:ptCount val="8"/>
                <c:pt idx="0">
                  <c:v>5</c:v>
                </c:pt>
                <c:pt idx="1">
                  <c:v>5</c:v>
                </c:pt>
                <c:pt idx="2">
                  <c:v>6</c:v>
                </c:pt>
                <c:pt idx="3">
                  <c:v>7</c:v>
                </c:pt>
                <c:pt idx="4">
                  <c:v>4</c:v>
                </c:pt>
                <c:pt idx="5">
                  <c:v>3</c:v>
                </c:pt>
                <c:pt idx="6">
                  <c:v>14</c:v>
                </c:pt>
                <c:pt idx="7">
                  <c:v>10</c:v>
                </c:pt>
              </c:numCache>
            </c:numRef>
          </c:val>
          <c:extLst>
            <c:ext xmlns:c16="http://schemas.microsoft.com/office/drawing/2014/chart" uri="{C3380CC4-5D6E-409C-BE32-E72D297353CC}">
              <c16:uniqueId val="{00000000-61AE-4E7E-98DF-127A50831F2B}"/>
            </c:ext>
          </c:extLst>
        </c:ser>
        <c:dLbls>
          <c:showLegendKey val="0"/>
          <c:showVal val="0"/>
          <c:showCatName val="0"/>
          <c:showSerName val="0"/>
          <c:showPercent val="0"/>
          <c:showBubbleSize val="0"/>
        </c:dLbls>
        <c:gapWidth val="182"/>
        <c:axId val="464521352"/>
        <c:axId val="464518072"/>
      </c:barChart>
      <c:catAx>
        <c:axId val="464521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4518072"/>
        <c:crosses val="autoZero"/>
        <c:auto val="1"/>
        <c:lblAlgn val="ctr"/>
        <c:lblOffset val="100"/>
        <c:noMultiLvlLbl val="0"/>
      </c:catAx>
      <c:valAx>
        <c:axId val="464518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4521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2-D177-4DC6-BCF6-5DC87E794B63}"/>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D177-4DC6-BCF6-5DC87E794B63}"/>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4-D177-4DC6-BCF6-5DC87E794B63}"/>
              </c:ext>
            </c:extLst>
          </c:dPt>
          <c:dPt>
            <c:idx val="3"/>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5-D177-4DC6-BCF6-5DC87E794B63}"/>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D177-4DC6-BCF6-5DC87E794B63}"/>
              </c:ext>
            </c:extLst>
          </c:dPt>
          <c:dLbls>
            <c:dLbl>
              <c:idx val="2"/>
              <c:layout>
                <c:manualLayout>
                  <c:x val="8.0800743657042873E-2"/>
                  <c:y val="0.14293663664250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77-4DC6-BCF6-5DC87E794B63}"/>
                </c:ext>
              </c:extLst>
            </c:dLbl>
            <c:dLbl>
              <c:idx val="3"/>
              <c:layout>
                <c:manualLayout>
                  <c:x val="4.7422572178477743E-2"/>
                  <c:y val="9.842988609054140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77-4DC6-BCF6-5DC87E794B63}"/>
                </c:ext>
              </c:extLst>
            </c:dLbl>
            <c:dLbl>
              <c:idx val="4"/>
              <c:layout>
                <c:manualLayout>
                  <c:x val="2.9361767279090064E-2"/>
                  <c:y val="0.1005634903577499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77-4DC6-BCF6-5DC87E794B63}"/>
                </c:ext>
              </c:extLst>
            </c:dLbl>
            <c:spPr>
              <a:noFill/>
              <a:ln>
                <a:noFill/>
              </a:ln>
              <a:effectLst/>
            </c:spPr>
            <c:txPr>
              <a:bodyPr rot="0" spcFirstLastPara="1" vertOverflow="ellipsis" vert="horz" wrap="square" lIns="38100" tIns="19050" rIns="38100" bIns="19050" anchor="ctr" anchorCtr="1">
                <a:spAutoFit/>
              </a:bodyPr>
              <a:lstStyle/>
              <a:p>
                <a:pPr>
                  <a:defRPr sz="18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'Global '!$F$31:$F$35</c:f>
              <c:strCache>
                <c:ptCount val="5"/>
                <c:pt idx="0">
                  <c:v>Réalisée</c:v>
                </c:pt>
                <c:pt idx="1">
                  <c:v>En cours</c:v>
                </c:pt>
                <c:pt idx="2">
                  <c:v>Initiée</c:v>
                </c:pt>
                <c:pt idx="3">
                  <c:v>Non débutée</c:v>
                </c:pt>
                <c:pt idx="4">
                  <c:v>Abandonnée</c:v>
                </c:pt>
              </c:strCache>
            </c:strRef>
          </c:cat>
          <c:val>
            <c:numRef>
              <c:f>'Global '!$G$31:$G$35</c:f>
              <c:numCache>
                <c:formatCode>General</c:formatCode>
                <c:ptCount val="5"/>
                <c:pt idx="0">
                  <c:v>20</c:v>
                </c:pt>
                <c:pt idx="1">
                  <c:v>25</c:v>
                </c:pt>
                <c:pt idx="2">
                  <c:v>4</c:v>
                </c:pt>
                <c:pt idx="3">
                  <c:v>2</c:v>
                </c:pt>
                <c:pt idx="4">
                  <c:v>3</c:v>
                </c:pt>
              </c:numCache>
            </c:numRef>
          </c:val>
          <c:extLst>
            <c:ext xmlns:c16="http://schemas.microsoft.com/office/drawing/2014/chart" uri="{C3380CC4-5D6E-409C-BE32-E72D297353CC}">
              <c16:uniqueId val="{00000000-D177-4DC6-BCF6-5DC87E794B63}"/>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2-B9F1-4233-846C-28CAAFB0B3ED}"/>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B9F1-4233-846C-28CAAFB0B3ED}"/>
              </c:ext>
            </c:extLst>
          </c:dPt>
          <c:dLbls>
            <c:spPr>
              <a:noFill/>
              <a:ln>
                <a:noFill/>
              </a:ln>
              <a:effectLst/>
            </c:spPr>
            <c:txPr>
              <a:bodyPr rot="0" spcFirstLastPara="1" vertOverflow="ellipsis" vert="horz" wrap="square" lIns="38100" tIns="19050" rIns="38100" bIns="19050" anchor="ctr" anchorCtr="1">
                <a:spAutoFit/>
              </a:bodyPr>
              <a:lstStyle/>
              <a:p>
                <a:pPr>
                  <a:defRPr sz="14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2'!$I$5:$I$6</c:f>
              <c:strCache>
                <c:ptCount val="2"/>
                <c:pt idx="0">
                  <c:v>Réalisée</c:v>
                </c:pt>
                <c:pt idx="1">
                  <c:v>En cours</c:v>
                </c:pt>
              </c:strCache>
            </c:strRef>
          </c:cat>
          <c:val>
            <c:numRef>
              <c:f>'Graph 2'!$J$5:$J$6</c:f>
              <c:numCache>
                <c:formatCode>General</c:formatCode>
                <c:ptCount val="2"/>
                <c:pt idx="0">
                  <c:v>3</c:v>
                </c:pt>
                <c:pt idx="1">
                  <c:v>2</c:v>
                </c:pt>
              </c:numCache>
            </c:numRef>
          </c:val>
          <c:extLst>
            <c:ext xmlns:c16="http://schemas.microsoft.com/office/drawing/2014/chart" uri="{C3380CC4-5D6E-409C-BE32-E72D297353CC}">
              <c16:uniqueId val="{00000000-B9F1-4233-846C-28CAAFB0B3ED}"/>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0127-4410-8128-D1720327069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0127-4410-8128-D172032706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2E-4E1D-9ED3-7FF18649FE28}"/>
              </c:ext>
            </c:extLst>
          </c:dPt>
          <c:dLbls>
            <c:spPr>
              <a:noFill/>
              <a:ln>
                <a:noFill/>
              </a:ln>
              <a:effectLst/>
            </c:spPr>
            <c:txPr>
              <a:bodyPr rot="0" spcFirstLastPara="1" vertOverflow="ellipsis" vert="horz" wrap="square" lIns="38100" tIns="19050" rIns="38100" bIns="19050" anchor="ctr" anchorCtr="1">
                <a:spAutoFit/>
              </a:bodyPr>
              <a:lstStyle/>
              <a:p>
                <a:pPr>
                  <a:defRPr sz="14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2'!$I$25:$I$27</c:f>
              <c:strCache>
                <c:ptCount val="3"/>
                <c:pt idx="0">
                  <c:v>Réalisée</c:v>
                </c:pt>
                <c:pt idx="1">
                  <c:v>En cours</c:v>
                </c:pt>
                <c:pt idx="2">
                  <c:v>Abandonnée</c:v>
                </c:pt>
              </c:strCache>
            </c:strRef>
          </c:cat>
          <c:val>
            <c:numRef>
              <c:f>'Graph 2'!$J$25:$J$27</c:f>
              <c:numCache>
                <c:formatCode>General</c:formatCode>
                <c:ptCount val="3"/>
                <c:pt idx="0">
                  <c:v>2</c:v>
                </c:pt>
                <c:pt idx="1">
                  <c:v>3</c:v>
                </c:pt>
                <c:pt idx="2">
                  <c:v>1</c:v>
                </c:pt>
              </c:numCache>
            </c:numRef>
          </c:val>
          <c:extLst>
            <c:ext xmlns:c16="http://schemas.microsoft.com/office/drawing/2014/chart" uri="{C3380CC4-5D6E-409C-BE32-E72D297353CC}">
              <c16:uniqueId val="{00000004-0127-4410-8128-D1720327069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434-45B1-8D62-5666F0BF5CFF}"/>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E434-45B1-8D62-5666F0BF5CF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34-45B1-8D62-5666F0BF5CFF}"/>
              </c:ext>
            </c:extLst>
          </c:dPt>
          <c:dLbls>
            <c:spPr>
              <a:noFill/>
              <a:ln>
                <a:noFill/>
              </a:ln>
              <a:effectLst/>
            </c:spPr>
            <c:txPr>
              <a:bodyPr rot="0" spcFirstLastPara="1" vertOverflow="ellipsis" vert="horz" wrap="square" lIns="38100" tIns="19050" rIns="38100" bIns="19050" anchor="ctr" anchorCtr="1">
                <a:spAutoFit/>
              </a:bodyPr>
              <a:lstStyle/>
              <a:p>
                <a:pPr>
                  <a:defRPr sz="14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2'!$I$34:$I$36</c:f>
              <c:strCache>
                <c:ptCount val="3"/>
                <c:pt idx="0">
                  <c:v>Réalisée</c:v>
                </c:pt>
                <c:pt idx="1">
                  <c:v>En cours</c:v>
                </c:pt>
                <c:pt idx="2">
                  <c:v>Abandonnée</c:v>
                </c:pt>
              </c:strCache>
            </c:strRef>
          </c:cat>
          <c:val>
            <c:numRef>
              <c:f>'Graph 2'!$J$34:$J$36</c:f>
              <c:numCache>
                <c:formatCode>General</c:formatCode>
                <c:ptCount val="3"/>
                <c:pt idx="0">
                  <c:v>2</c:v>
                </c:pt>
                <c:pt idx="1">
                  <c:v>4</c:v>
                </c:pt>
                <c:pt idx="2">
                  <c:v>1</c:v>
                </c:pt>
              </c:numCache>
            </c:numRef>
          </c:val>
          <c:extLst>
            <c:ext xmlns:c16="http://schemas.microsoft.com/office/drawing/2014/chart" uri="{C3380CC4-5D6E-409C-BE32-E72D297353CC}">
              <c16:uniqueId val="{00000006-E434-45B1-8D62-5666F0BF5CFF}"/>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EE2-44B2-9D2A-57DC32B51F14}"/>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4EE2-44B2-9D2A-57DC32B51F14}"/>
              </c:ext>
            </c:extLst>
          </c:dPt>
          <c:dLbls>
            <c:spPr>
              <a:noFill/>
              <a:ln>
                <a:noFill/>
              </a:ln>
              <a:effectLst/>
            </c:spPr>
            <c:txPr>
              <a:bodyPr rot="0" spcFirstLastPara="1" vertOverflow="ellipsis" vert="horz" wrap="square" lIns="38100" tIns="19050" rIns="38100" bIns="19050" anchor="ctr" anchorCtr="1">
                <a:spAutoFit/>
              </a:bodyPr>
              <a:lstStyle/>
              <a:p>
                <a:pPr>
                  <a:defRPr sz="14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2'!$I$51:$I$52</c:f>
              <c:strCache>
                <c:ptCount val="2"/>
                <c:pt idx="0">
                  <c:v>En cours</c:v>
                </c:pt>
                <c:pt idx="1">
                  <c:v>Abandonnée</c:v>
                </c:pt>
              </c:strCache>
            </c:strRef>
          </c:cat>
          <c:val>
            <c:numRef>
              <c:f>'Graph 2'!$J$51:$J$52</c:f>
              <c:numCache>
                <c:formatCode>General</c:formatCode>
                <c:ptCount val="2"/>
                <c:pt idx="0">
                  <c:v>3</c:v>
                </c:pt>
                <c:pt idx="1">
                  <c:v>1</c:v>
                </c:pt>
              </c:numCache>
            </c:numRef>
          </c:val>
          <c:extLst>
            <c:ext xmlns:c16="http://schemas.microsoft.com/office/drawing/2014/chart" uri="{C3380CC4-5D6E-409C-BE32-E72D297353CC}">
              <c16:uniqueId val="{00000006-4EE2-44B2-9D2A-57DC32B51F1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31B2-4F9D-84F9-14F551AD62E8}"/>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31B2-4F9D-84F9-14F551AD62E8}"/>
              </c:ext>
            </c:extLst>
          </c:dPt>
          <c:dLbls>
            <c:spPr>
              <a:noFill/>
              <a:ln>
                <a:noFill/>
              </a:ln>
              <a:effectLst/>
            </c:spPr>
            <c:txPr>
              <a:bodyPr rot="0" spcFirstLastPara="1" vertOverflow="ellipsis" vert="horz" wrap="square" lIns="38100" tIns="19050" rIns="38100" bIns="19050" anchor="ctr" anchorCtr="1">
                <a:spAutoFit/>
              </a:bodyPr>
              <a:lstStyle/>
              <a:p>
                <a:pPr>
                  <a:defRPr sz="16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2'!$I$59:$I$60</c:f>
              <c:strCache>
                <c:ptCount val="2"/>
                <c:pt idx="0">
                  <c:v>Réalisée</c:v>
                </c:pt>
                <c:pt idx="1">
                  <c:v>En cours</c:v>
                </c:pt>
              </c:strCache>
            </c:strRef>
          </c:cat>
          <c:val>
            <c:numRef>
              <c:f>'Graph 2'!$J$59:$J$60</c:f>
              <c:numCache>
                <c:formatCode>General</c:formatCode>
                <c:ptCount val="2"/>
                <c:pt idx="0">
                  <c:v>1</c:v>
                </c:pt>
                <c:pt idx="1">
                  <c:v>2</c:v>
                </c:pt>
              </c:numCache>
            </c:numRef>
          </c:val>
          <c:extLst>
            <c:ext xmlns:c16="http://schemas.microsoft.com/office/drawing/2014/chart" uri="{C3380CC4-5D6E-409C-BE32-E72D297353CC}">
              <c16:uniqueId val="{00000006-31B2-4F9D-84F9-14F551AD62E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60A3-46CD-8A8C-DEA46C88B355}"/>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60A3-46CD-8A8C-DEA46C88B355}"/>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60A3-46CD-8A8C-DEA46C88B355}"/>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13-60A3-46CD-8A8C-DEA46C88B355}"/>
              </c:ext>
            </c:extLst>
          </c:dPt>
          <c:dLbls>
            <c:spPr>
              <a:noFill/>
              <a:ln>
                <a:noFill/>
              </a:ln>
              <a:effectLst/>
            </c:spPr>
            <c:txPr>
              <a:bodyPr rot="0" spcFirstLastPara="1" vertOverflow="ellipsis" vert="horz" wrap="square" lIns="38100" tIns="19050" rIns="38100" bIns="19050" anchor="ctr" anchorCtr="1">
                <a:spAutoFit/>
              </a:bodyPr>
              <a:lstStyle/>
              <a:p>
                <a:pPr>
                  <a:defRPr sz="1200" b="1"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2'!$I$69:$I$72</c:f>
              <c:strCache>
                <c:ptCount val="4"/>
                <c:pt idx="0">
                  <c:v>Réalisée</c:v>
                </c:pt>
                <c:pt idx="1">
                  <c:v>En cours</c:v>
                </c:pt>
                <c:pt idx="2">
                  <c:v>Initiée</c:v>
                </c:pt>
                <c:pt idx="3">
                  <c:v>Non débutée</c:v>
                </c:pt>
              </c:strCache>
            </c:strRef>
          </c:cat>
          <c:val>
            <c:numRef>
              <c:f>'Graph 2'!$J$69:$J$72</c:f>
              <c:numCache>
                <c:formatCode>General</c:formatCode>
                <c:ptCount val="4"/>
                <c:pt idx="0">
                  <c:v>4</c:v>
                </c:pt>
                <c:pt idx="1">
                  <c:v>7</c:v>
                </c:pt>
                <c:pt idx="2">
                  <c:v>2</c:v>
                </c:pt>
                <c:pt idx="3">
                  <c:v>1</c:v>
                </c:pt>
              </c:numCache>
            </c:numRef>
          </c:val>
          <c:extLst>
            <c:ext xmlns:c16="http://schemas.microsoft.com/office/drawing/2014/chart" uri="{C3380CC4-5D6E-409C-BE32-E72D297353CC}">
              <c16:uniqueId val="{00000006-60A3-46CD-8A8C-DEA46C88B355}"/>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D57B-420F-BB54-FA7D9DCA2C3B}"/>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D57B-420F-BB54-FA7D9DCA2C3B}"/>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D57B-420F-BB54-FA7D9DCA2C3B}"/>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D57B-420F-BB54-FA7D9DCA2C3B}"/>
              </c:ext>
            </c:extLst>
          </c:dPt>
          <c:dLbls>
            <c:spPr>
              <a:noFill/>
              <a:ln>
                <a:noFill/>
              </a:ln>
              <a:effectLst/>
            </c:spPr>
            <c:txPr>
              <a:bodyPr rot="0" spcFirstLastPara="1" vertOverflow="ellipsis" vert="horz" wrap="square" lIns="38100" tIns="19050" rIns="38100" bIns="19050" anchor="ctr" anchorCtr="1">
                <a:spAutoFit/>
              </a:bodyPr>
              <a:lstStyle/>
              <a:p>
                <a:pPr>
                  <a:defRPr sz="1200" b="0"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2'!$I$86:$I$89</c:f>
              <c:strCache>
                <c:ptCount val="4"/>
                <c:pt idx="0">
                  <c:v>Réalisée</c:v>
                </c:pt>
                <c:pt idx="1">
                  <c:v>En cours</c:v>
                </c:pt>
                <c:pt idx="2">
                  <c:v>Initiée</c:v>
                </c:pt>
                <c:pt idx="3">
                  <c:v>Non débutée</c:v>
                </c:pt>
              </c:strCache>
            </c:strRef>
          </c:cat>
          <c:val>
            <c:numRef>
              <c:f>'Graph 2'!$J$86:$J$89</c:f>
              <c:numCache>
                <c:formatCode>General</c:formatCode>
                <c:ptCount val="4"/>
                <c:pt idx="0">
                  <c:v>6</c:v>
                </c:pt>
                <c:pt idx="1">
                  <c:v>1</c:v>
                </c:pt>
                <c:pt idx="2">
                  <c:v>2</c:v>
                </c:pt>
                <c:pt idx="3">
                  <c:v>1</c:v>
                </c:pt>
              </c:numCache>
            </c:numRef>
          </c:val>
          <c:extLst>
            <c:ext xmlns:c16="http://schemas.microsoft.com/office/drawing/2014/chart" uri="{C3380CC4-5D6E-409C-BE32-E72D297353CC}">
              <c16:uniqueId val="{00000008-D57B-420F-BB54-FA7D9DCA2C3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7A12-432F-800F-9B923B86000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7A12-432F-800F-9B923B860000}"/>
              </c:ext>
            </c:extLst>
          </c:dPt>
          <c:dLbls>
            <c:spPr>
              <a:noFill/>
              <a:ln>
                <a:noFill/>
              </a:ln>
              <a:effectLst/>
            </c:spPr>
            <c:txPr>
              <a:bodyPr rot="0" spcFirstLastPara="1" vertOverflow="ellipsis" vert="horz" wrap="square" lIns="38100" tIns="19050" rIns="38100" bIns="19050" anchor="ctr" anchorCtr="1">
                <a:spAutoFit/>
              </a:bodyPr>
              <a:lstStyle/>
              <a:p>
                <a:pPr>
                  <a:defRPr sz="1400" b="0" i="1"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2'!$I$14:$I$15</c:f>
              <c:strCache>
                <c:ptCount val="2"/>
                <c:pt idx="0">
                  <c:v>Réalisée</c:v>
                </c:pt>
                <c:pt idx="1">
                  <c:v>En cours</c:v>
                </c:pt>
              </c:strCache>
            </c:strRef>
          </c:cat>
          <c:val>
            <c:numRef>
              <c:f>'Graph 2'!$J$14:$J$15</c:f>
              <c:numCache>
                <c:formatCode>General</c:formatCode>
                <c:ptCount val="2"/>
                <c:pt idx="0">
                  <c:v>2</c:v>
                </c:pt>
                <c:pt idx="1">
                  <c:v>3</c:v>
                </c:pt>
              </c:numCache>
            </c:numRef>
          </c:val>
          <c:extLst>
            <c:ext xmlns:c16="http://schemas.microsoft.com/office/drawing/2014/chart" uri="{C3380CC4-5D6E-409C-BE32-E72D297353CC}">
              <c16:uniqueId val="{00000004-7A12-432F-800F-9B923B86000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293720</xdr:colOff>
      <xdr:row>1</xdr:row>
      <xdr:rowOff>0</xdr:rowOff>
    </xdr:to>
    <xdr:pic>
      <xdr:nvPicPr>
        <xdr:cNvPr id="2" name="Image 1">
          <a:extLst>
            <a:ext uri="{FF2B5EF4-FFF2-40B4-BE49-F238E27FC236}">
              <a16:creationId xmlns:a16="http://schemas.microsoft.com/office/drawing/2014/main" id="{C91CD70F-5DFC-4346-9B00-469E9E4CBF19}"/>
            </a:ext>
          </a:extLst>
        </xdr:cNvPr>
        <xdr:cNvPicPr>
          <a:picLocks noChangeAspect="1"/>
        </xdr:cNvPicPr>
      </xdr:nvPicPr>
      <xdr:blipFill>
        <a:blip xmlns:r="http://schemas.openxmlformats.org/officeDocument/2006/relationships" r:embed="rId1"/>
        <a:stretch>
          <a:fillRect/>
        </a:stretch>
      </xdr:blipFill>
      <xdr:spPr>
        <a:xfrm>
          <a:off x="0" y="0"/>
          <a:ext cx="1062070" cy="381000"/>
        </a:xfrm>
        <a:prstGeom prst="rect">
          <a:avLst/>
        </a:prstGeom>
      </xdr:spPr>
    </xdr:pic>
    <xdr:clientData/>
  </xdr:twoCellAnchor>
  <xdr:twoCellAnchor editAs="oneCell">
    <xdr:from>
      <xdr:col>3</xdr:col>
      <xdr:colOff>581024</xdr:colOff>
      <xdr:row>8</xdr:row>
      <xdr:rowOff>9524</xdr:rowOff>
    </xdr:from>
    <xdr:to>
      <xdr:col>3</xdr:col>
      <xdr:colOff>1009649</xdr:colOff>
      <xdr:row>10</xdr:row>
      <xdr:rowOff>9524</xdr:rowOff>
    </xdr:to>
    <xdr:pic>
      <xdr:nvPicPr>
        <xdr:cNvPr id="4" name="Graphique 3" descr="Jauge">
          <a:extLst>
            <a:ext uri="{FF2B5EF4-FFF2-40B4-BE49-F238E27FC236}">
              <a16:creationId xmlns:a16="http://schemas.microsoft.com/office/drawing/2014/main" id="{2D45620E-DE46-4A10-BCC5-22A89FE174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1349" y="771524"/>
          <a:ext cx="428625" cy="428625"/>
        </a:xfrm>
        <a:prstGeom prst="rect">
          <a:avLst/>
        </a:prstGeom>
      </xdr:spPr>
    </xdr:pic>
    <xdr:clientData/>
  </xdr:twoCellAnchor>
  <xdr:twoCellAnchor>
    <xdr:from>
      <xdr:col>3</xdr:col>
      <xdr:colOff>381000</xdr:colOff>
      <xdr:row>34</xdr:row>
      <xdr:rowOff>161925</xdr:rowOff>
    </xdr:from>
    <xdr:to>
      <xdr:col>3</xdr:col>
      <xdr:colOff>619125</xdr:colOff>
      <xdr:row>34</xdr:row>
      <xdr:rowOff>552450</xdr:rowOff>
    </xdr:to>
    <xdr:sp macro="" textlink="">
      <xdr:nvSpPr>
        <xdr:cNvPr id="3" name="Flèche : bas 2">
          <a:extLst>
            <a:ext uri="{FF2B5EF4-FFF2-40B4-BE49-F238E27FC236}">
              <a16:creationId xmlns:a16="http://schemas.microsoft.com/office/drawing/2014/main" id="{04235003-CEA7-4F53-BE08-3AE2FC86B765}"/>
            </a:ext>
          </a:extLst>
        </xdr:cNvPr>
        <xdr:cNvSpPr/>
      </xdr:nvSpPr>
      <xdr:spPr>
        <a:xfrm>
          <a:off x="2981325" y="9267825"/>
          <a:ext cx="238125" cy="390525"/>
        </a:xfrm>
        <a:prstGeom prst="down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381000</xdr:colOff>
      <xdr:row>34</xdr:row>
      <xdr:rowOff>161925</xdr:rowOff>
    </xdr:from>
    <xdr:to>
      <xdr:col>6</xdr:col>
      <xdr:colOff>619125</xdr:colOff>
      <xdr:row>34</xdr:row>
      <xdr:rowOff>552450</xdr:rowOff>
    </xdr:to>
    <xdr:sp macro="" textlink="">
      <xdr:nvSpPr>
        <xdr:cNvPr id="9" name="Flèche : bas 8">
          <a:extLst>
            <a:ext uri="{FF2B5EF4-FFF2-40B4-BE49-F238E27FC236}">
              <a16:creationId xmlns:a16="http://schemas.microsoft.com/office/drawing/2014/main" id="{71F25427-EBE3-491D-8CBD-BE58D3136922}"/>
            </a:ext>
          </a:extLst>
        </xdr:cNvPr>
        <xdr:cNvSpPr/>
      </xdr:nvSpPr>
      <xdr:spPr>
        <a:xfrm>
          <a:off x="6010275" y="9267825"/>
          <a:ext cx="238125" cy="390525"/>
        </a:xfrm>
        <a:prstGeom prst="down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371475</xdr:colOff>
      <xdr:row>34</xdr:row>
      <xdr:rowOff>161925</xdr:rowOff>
    </xdr:from>
    <xdr:to>
      <xdr:col>9</xdr:col>
      <xdr:colOff>609600</xdr:colOff>
      <xdr:row>34</xdr:row>
      <xdr:rowOff>552450</xdr:rowOff>
    </xdr:to>
    <xdr:sp macro="" textlink="">
      <xdr:nvSpPr>
        <xdr:cNvPr id="10" name="Flèche : bas 9">
          <a:extLst>
            <a:ext uri="{FF2B5EF4-FFF2-40B4-BE49-F238E27FC236}">
              <a16:creationId xmlns:a16="http://schemas.microsoft.com/office/drawing/2014/main" id="{65AB7184-6F34-44EA-A7BA-3F492F7FCEAA}"/>
            </a:ext>
          </a:extLst>
        </xdr:cNvPr>
        <xdr:cNvSpPr/>
      </xdr:nvSpPr>
      <xdr:spPr>
        <a:xfrm>
          <a:off x="9029700" y="9267825"/>
          <a:ext cx="238125" cy="390525"/>
        </a:xfrm>
        <a:prstGeom prst="down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381000</xdr:colOff>
      <xdr:row>38</xdr:row>
      <xdr:rowOff>38100</xdr:rowOff>
    </xdr:from>
    <xdr:to>
      <xdr:col>6</xdr:col>
      <xdr:colOff>619125</xdr:colOff>
      <xdr:row>39</xdr:row>
      <xdr:rowOff>238125</xdr:rowOff>
    </xdr:to>
    <xdr:sp macro="" textlink="">
      <xdr:nvSpPr>
        <xdr:cNvPr id="11" name="Flèche : bas 10">
          <a:extLst>
            <a:ext uri="{FF2B5EF4-FFF2-40B4-BE49-F238E27FC236}">
              <a16:creationId xmlns:a16="http://schemas.microsoft.com/office/drawing/2014/main" id="{CA7A53C7-1C28-421C-8BAE-328C90EE8854}"/>
            </a:ext>
          </a:extLst>
        </xdr:cNvPr>
        <xdr:cNvSpPr/>
      </xdr:nvSpPr>
      <xdr:spPr>
        <a:xfrm>
          <a:off x="6010275" y="11010900"/>
          <a:ext cx="238125" cy="390525"/>
        </a:xfrm>
        <a:prstGeom prst="down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85725</xdr:colOff>
      <xdr:row>38</xdr:row>
      <xdr:rowOff>110363</xdr:rowOff>
    </xdr:from>
    <xdr:to>
      <xdr:col>4</xdr:col>
      <xdr:colOff>476250</xdr:colOff>
      <xdr:row>39</xdr:row>
      <xdr:rowOff>157988</xdr:rowOff>
    </xdr:to>
    <xdr:sp macro="" textlink="">
      <xdr:nvSpPr>
        <xdr:cNvPr id="12" name="Flèche : bas 11">
          <a:extLst>
            <a:ext uri="{FF2B5EF4-FFF2-40B4-BE49-F238E27FC236}">
              <a16:creationId xmlns:a16="http://schemas.microsoft.com/office/drawing/2014/main" id="{A7D269A3-DE96-4154-B99F-ACD2E1836235}"/>
            </a:ext>
          </a:extLst>
        </xdr:cNvPr>
        <xdr:cNvSpPr/>
      </xdr:nvSpPr>
      <xdr:spPr>
        <a:xfrm rot="17724468">
          <a:off x="3771900" y="11006963"/>
          <a:ext cx="238125" cy="390525"/>
        </a:xfrm>
        <a:prstGeom prst="down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676276</xdr:colOff>
      <xdr:row>38</xdr:row>
      <xdr:rowOff>110363</xdr:rowOff>
    </xdr:from>
    <xdr:to>
      <xdr:col>9</xdr:col>
      <xdr:colOff>57151</xdr:colOff>
      <xdr:row>39</xdr:row>
      <xdr:rowOff>157988</xdr:rowOff>
    </xdr:to>
    <xdr:sp macro="" textlink="">
      <xdr:nvSpPr>
        <xdr:cNvPr id="13" name="Flèche : bas 12">
          <a:extLst>
            <a:ext uri="{FF2B5EF4-FFF2-40B4-BE49-F238E27FC236}">
              <a16:creationId xmlns:a16="http://schemas.microsoft.com/office/drawing/2014/main" id="{DB5D491D-7FCC-4F60-BB2F-5F842B07A087}"/>
            </a:ext>
          </a:extLst>
        </xdr:cNvPr>
        <xdr:cNvSpPr/>
      </xdr:nvSpPr>
      <xdr:spPr>
        <a:xfrm rot="3875532" flipH="1">
          <a:off x="8401051" y="11006963"/>
          <a:ext cx="238125" cy="390525"/>
        </a:xfrm>
        <a:prstGeom prst="downArrow">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685800</xdr:colOff>
      <xdr:row>25</xdr:row>
      <xdr:rowOff>171450</xdr:rowOff>
    </xdr:from>
    <xdr:to>
      <xdr:col>4</xdr:col>
      <xdr:colOff>101600</xdr:colOff>
      <xdr:row>27</xdr:row>
      <xdr:rowOff>219074</xdr:rowOff>
    </xdr:to>
    <xdr:pic>
      <xdr:nvPicPr>
        <xdr:cNvPr id="15" name="Graphique 14" descr="Recherches">
          <a:extLst>
            <a:ext uri="{FF2B5EF4-FFF2-40B4-BE49-F238E27FC236}">
              <a16:creationId xmlns:a16="http://schemas.microsoft.com/office/drawing/2014/main" id="{DCBDD84A-335C-435E-9D83-CD2795527ED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286125" y="6877050"/>
          <a:ext cx="428625" cy="428625"/>
        </a:xfrm>
        <a:prstGeom prst="rect">
          <a:avLst/>
        </a:prstGeom>
      </xdr:spPr>
    </xdr:pic>
    <xdr:clientData/>
  </xdr:twoCellAnchor>
  <xdr:twoCellAnchor editAs="oneCell">
    <xdr:from>
      <xdr:col>3</xdr:col>
      <xdr:colOff>742950</xdr:colOff>
      <xdr:row>46</xdr:row>
      <xdr:rowOff>19050</xdr:rowOff>
    </xdr:from>
    <xdr:to>
      <xdr:col>4</xdr:col>
      <xdr:colOff>158750</xdr:colOff>
      <xdr:row>48</xdr:row>
      <xdr:rowOff>19050</xdr:rowOff>
    </xdr:to>
    <xdr:pic>
      <xdr:nvPicPr>
        <xdr:cNvPr id="19" name="Graphique 18" descr="Tendance à la hausse">
          <a:extLst>
            <a:ext uri="{FF2B5EF4-FFF2-40B4-BE49-F238E27FC236}">
              <a16:creationId xmlns:a16="http://schemas.microsoft.com/office/drawing/2014/main" id="{F35ADCF0-C4CE-46FD-B9B5-C5294B5DE23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343275" y="13325475"/>
          <a:ext cx="428625"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742949</xdr:colOff>
      <xdr:row>10</xdr:row>
      <xdr:rowOff>174625</xdr:rowOff>
    </xdr:from>
    <xdr:to>
      <xdr:col>10</xdr:col>
      <xdr:colOff>495300</xdr:colOff>
      <xdr:row>27</xdr:row>
      <xdr:rowOff>177800</xdr:rowOff>
    </xdr:to>
    <xdr:graphicFrame macro="">
      <xdr:nvGraphicFramePr>
        <xdr:cNvPr id="2" name="Graphique 1">
          <a:extLst>
            <a:ext uri="{FF2B5EF4-FFF2-40B4-BE49-F238E27FC236}">
              <a16:creationId xmlns:a16="http://schemas.microsoft.com/office/drawing/2014/main" id="{95CEE532-0A84-4996-A1A5-9BED11B77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120650</xdr:colOff>
      <xdr:row>28</xdr:row>
      <xdr:rowOff>92075</xdr:rowOff>
    </xdr:from>
    <xdr:to>
      <xdr:col>15</xdr:col>
      <xdr:colOff>120650</xdr:colOff>
      <xdr:row>42</xdr:row>
      <xdr:rowOff>73025</xdr:rowOff>
    </xdr:to>
    <xdr:graphicFrame macro="">
      <xdr:nvGraphicFramePr>
        <xdr:cNvPr id="3" name="Graphique 2">
          <a:extLst>
            <a:ext uri="{FF2B5EF4-FFF2-40B4-BE49-F238E27FC236}">
              <a16:creationId xmlns:a16="http://schemas.microsoft.com/office/drawing/2014/main" id="{FB1B0CD9-9631-4015-9E0D-BB7A21F189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707572</xdr:colOff>
      <xdr:row>1</xdr:row>
      <xdr:rowOff>54428</xdr:rowOff>
    </xdr:from>
    <xdr:to>
      <xdr:col>16</xdr:col>
      <xdr:colOff>63046</xdr:colOff>
      <xdr:row>9</xdr:row>
      <xdr:rowOff>67128</xdr:rowOff>
    </xdr:to>
    <xdr:graphicFrame macro="">
      <xdr:nvGraphicFramePr>
        <xdr:cNvPr id="6" name="Graphique 5">
          <a:extLst>
            <a:ext uri="{FF2B5EF4-FFF2-40B4-BE49-F238E27FC236}">
              <a16:creationId xmlns:a16="http://schemas.microsoft.com/office/drawing/2014/main" id="{18B177B8-BDD7-4530-BD6A-53CF0EF0B2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707572</xdr:colOff>
      <xdr:row>23</xdr:row>
      <xdr:rowOff>67128</xdr:rowOff>
    </xdr:from>
    <xdr:to>
      <xdr:col>16</xdr:col>
      <xdr:colOff>329747</xdr:colOff>
      <xdr:row>33</xdr:row>
      <xdr:rowOff>22678</xdr:rowOff>
    </xdr:to>
    <xdr:graphicFrame macro="">
      <xdr:nvGraphicFramePr>
        <xdr:cNvPr id="8" name="Graphique 7">
          <a:extLst>
            <a:ext uri="{FF2B5EF4-FFF2-40B4-BE49-F238E27FC236}">
              <a16:creationId xmlns:a16="http://schemas.microsoft.com/office/drawing/2014/main" id="{23BDB365-6771-4F8C-9775-8288BF61C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707572</xdr:colOff>
      <xdr:row>34</xdr:row>
      <xdr:rowOff>143328</xdr:rowOff>
    </xdr:from>
    <xdr:to>
      <xdr:col>16</xdr:col>
      <xdr:colOff>329747</xdr:colOff>
      <xdr:row>44</xdr:row>
      <xdr:rowOff>98878</xdr:rowOff>
    </xdr:to>
    <xdr:graphicFrame macro="">
      <xdr:nvGraphicFramePr>
        <xdr:cNvPr id="9" name="Graphique 8">
          <a:extLst>
            <a:ext uri="{FF2B5EF4-FFF2-40B4-BE49-F238E27FC236}">
              <a16:creationId xmlns:a16="http://schemas.microsoft.com/office/drawing/2014/main" id="{2A2E6CA8-9F29-4473-9F2F-398407C7C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707572</xdr:colOff>
      <xdr:row>47</xdr:row>
      <xdr:rowOff>92528</xdr:rowOff>
    </xdr:from>
    <xdr:to>
      <xdr:col>16</xdr:col>
      <xdr:colOff>329747</xdr:colOff>
      <xdr:row>57</xdr:row>
      <xdr:rowOff>48078</xdr:rowOff>
    </xdr:to>
    <xdr:graphicFrame macro="">
      <xdr:nvGraphicFramePr>
        <xdr:cNvPr id="10" name="Graphique 9">
          <a:extLst>
            <a:ext uri="{FF2B5EF4-FFF2-40B4-BE49-F238E27FC236}">
              <a16:creationId xmlns:a16="http://schemas.microsoft.com/office/drawing/2014/main" id="{023CE321-2673-4D72-BA5A-AFC5ABD95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707572</xdr:colOff>
      <xdr:row>58</xdr:row>
      <xdr:rowOff>92528</xdr:rowOff>
    </xdr:from>
    <xdr:to>
      <xdr:col>16</xdr:col>
      <xdr:colOff>329747</xdr:colOff>
      <xdr:row>68</xdr:row>
      <xdr:rowOff>48078</xdr:rowOff>
    </xdr:to>
    <xdr:graphicFrame macro="">
      <xdr:nvGraphicFramePr>
        <xdr:cNvPr id="11" name="Graphique 10">
          <a:extLst>
            <a:ext uri="{FF2B5EF4-FFF2-40B4-BE49-F238E27FC236}">
              <a16:creationId xmlns:a16="http://schemas.microsoft.com/office/drawing/2014/main" id="{3343FD42-D5B4-4634-937B-A2DC1EE79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707572</xdr:colOff>
      <xdr:row>71</xdr:row>
      <xdr:rowOff>29028</xdr:rowOff>
    </xdr:from>
    <xdr:to>
      <xdr:col>16</xdr:col>
      <xdr:colOff>329747</xdr:colOff>
      <xdr:row>80</xdr:row>
      <xdr:rowOff>168728</xdr:rowOff>
    </xdr:to>
    <xdr:graphicFrame macro="">
      <xdr:nvGraphicFramePr>
        <xdr:cNvPr id="12" name="Graphique 11">
          <a:extLst>
            <a:ext uri="{FF2B5EF4-FFF2-40B4-BE49-F238E27FC236}">
              <a16:creationId xmlns:a16="http://schemas.microsoft.com/office/drawing/2014/main" id="{552D0D8F-A101-4715-B039-9694A4F4C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707572</xdr:colOff>
      <xdr:row>85</xdr:row>
      <xdr:rowOff>136978</xdr:rowOff>
    </xdr:from>
    <xdr:to>
      <xdr:col>16</xdr:col>
      <xdr:colOff>329747</xdr:colOff>
      <xdr:row>95</xdr:row>
      <xdr:rowOff>92528</xdr:rowOff>
    </xdr:to>
    <xdr:graphicFrame macro="">
      <xdr:nvGraphicFramePr>
        <xdr:cNvPr id="13" name="Graphique 12">
          <a:extLst>
            <a:ext uri="{FF2B5EF4-FFF2-40B4-BE49-F238E27FC236}">
              <a16:creationId xmlns:a16="http://schemas.microsoft.com/office/drawing/2014/main" id="{C5BB6B9B-645D-406B-B748-DBDD93327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707572</xdr:colOff>
      <xdr:row>11</xdr:row>
      <xdr:rowOff>72569</xdr:rowOff>
    </xdr:from>
    <xdr:to>
      <xdr:col>16</xdr:col>
      <xdr:colOff>63046</xdr:colOff>
      <xdr:row>21</xdr:row>
      <xdr:rowOff>3626</xdr:rowOff>
    </xdr:to>
    <xdr:graphicFrame macro="">
      <xdr:nvGraphicFramePr>
        <xdr:cNvPr id="14" name="Graphique 13">
          <a:extLst>
            <a:ext uri="{FF2B5EF4-FFF2-40B4-BE49-F238E27FC236}">
              <a16:creationId xmlns:a16="http://schemas.microsoft.com/office/drawing/2014/main" id="{48A5BFF3-AC7A-4762-BA9A-A8BE15088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76199</xdr:colOff>
      <xdr:row>4</xdr:row>
      <xdr:rowOff>103029</xdr:rowOff>
    </xdr:from>
    <xdr:to>
      <xdr:col>13</xdr:col>
      <xdr:colOff>389472</xdr:colOff>
      <xdr:row>6</xdr:row>
      <xdr:rowOff>95195</xdr:rowOff>
    </xdr:to>
    <xdr:pic>
      <xdr:nvPicPr>
        <xdr:cNvPr id="2" name="Image 1">
          <a:extLst>
            <a:ext uri="{FF2B5EF4-FFF2-40B4-BE49-F238E27FC236}">
              <a16:creationId xmlns:a16="http://schemas.microsoft.com/office/drawing/2014/main" id="{00333955-C51B-4F43-885E-663FB2FBD1DC}"/>
            </a:ext>
          </a:extLst>
        </xdr:cNvPr>
        <xdr:cNvPicPr>
          <a:picLocks noChangeAspect="1"/>
        </xdr:cNvPicPr>
      </xdr:nvPicPr>
      <xdr:blipFill>
        <a:blip xmlns:r="http://schemas.openxmlformats.org/officeDocument/2006/relationships" r:embed="rId1"/>
        <a:stretch>
          <a:fillRect/>
        </a:stretch>
      </xdr:blipFill>
      <xdr:spPr>
        <a:xfrm>
          <a:off x="3124199" y="865029"/>
          <a:ext cx="7171273" cy="3731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olas Leroux" id="{761B41B7-B5B3-4D41-BB3F-A7B539D74A26}" userId="NICOLAS.LEROUX@est-ensemble.fr" providerId="PeoplePicker"/>
  <person displayName="De Boysere, Thibault" id="{15686827-097F-4849-83D4-356BC9B3627B}" userId="S::thibault.deboysere@suez.com::f83aad9e-eafb-4a2b-88ef-aa8b6d6dd007" providerId="AD"/>
  <person displayName="Cosima Malandrino" id="{665A822A-D611-445E-B9B5-6DBF2217D6E7}" userId="S::cosima.malandrino@est-ensemble.fr::87d39857-0988-4f7b-81c5-060ffa017795" providerId="AD"/>
  <person displayName="Nicolas Leroux" id="{D3D1DDDC-8F23-41C4-92F8-77D5DB714B09}" userId="S::nleroux@estensemblefr.onmicrosoft.com::465cc2a5-a78f-46b2-aa1a-cb151dd5ff1b" providerId="AD"/>
  <person displayName="Carole Janneteau" id="{259A6F05-2E2D-4A37-95DB-8311B70A3990}" userId="S::cjanneteau@estensemblefr.onmicrosoft.com::b14623c2-c67e-453a-81f8-c885b822f5f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5C91F1-77BC-4A25-B3CD-6C6E01F97332}" name="Orientation1" displayName="Orientation1" ref="B14:B16" totalsRowShown="0" headerRowDxfId="40" dataDxfId="39" tableBorderDxfId="38">
  <autoFilter ref="B14:B16" xr:uid="{C2442355-4F55-4862-A935-1AE2A893E5C8}"/>
  <tableColumns count="1">
    <tableColumn id="1" xr3:uid="{25DFF31D-D859-41FB-B162-48A0658C4234}" name="Orientation1" dataDxfId="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D3A73E-C702-4641-9DD1-4B194215184A}" name="Orientation2" displayName="Orientation2" ref="C14:C17" totalsRowShown="0" headerRowDxfId="36" dataDxfId="35">
  <autoFilter ref="C14:C17" xr:uid="{1C99301B-C364-4A80-BFEB-694FB273F49B}"/>
  <tableColumns count="1">
    <tableColumn id="1" xr3:uid="{8E6FEC74-F0E3-424C-9D7F-9A44BEE8EB5E}" name="Orientation2" dataDxfId="3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72A54C-93EA-42E1-BFCA-6E36EA4D0CE6}" name="Orientation3" displayName="Orientation3" ref="D14:D16" totalsRowShown="0" headerRowDxfId="33" dataDxfId="32">
  <autoFilter ref="D14:D16" xr:uid="{BF202E9A-833C-4947-B79C-881CEA367DCD}"/>
  <tableColumns count="1">
    <tableColumn id="1" xr3:uid="{4C92FEDA-0AD9-46E1-87C6-D55888D0AE76}" name="Orientation3"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0D21F1-9254-440E-9E47-3504AFE9E702}" name="Orientation4" displayName="Orientation4" ref="E14:E16" totalsRowShown="0" headerRowDxfId="30" dataDxfId="29">
  <autoFilter ref="E14:E16" xr:uid="{F3444893-A76C-4DDD-85DA-CBA1E1733586}"/>
  <tableColumns count="1">
    <tableColumn id="1" xr3:uid="{5E9981AA-9760-4215-BA81-C41237BBBF49}" name="Orientation4" dataDxfId="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28C0A0-C58C-423E-A187-C37DB81CFA94}" name="Orientation5" displayName="Orientation5" ref="F14:F16" totalsRowShown="0" headerRowDxfId="27" dataDxfId="26">
  <autoFilter ref="F14:F16" xr:uid="{9357FD4D-EC3B-4437-A0FA-4E9DC75B1215}"/>
  <tableColumns count="1">
    <tableColumn id="1" xr3:uid="{797A54F5-58D2-4E0E-9593-696EEF78ACD8}" name="Orientation5" dataDxfId="2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7347D9-527B-4F88-9FE0-1DAA633B25A7}" name="Orientation6" displayName="Orientation6" ref="G14:G15" totalsRowShown="0" headerRowDxfId="24" dataDxfId="23">
  <autoFilter ref="G14:G15" xr:uid="{6DBF1183-0EAF-45EE-9BB9-77810EA78604}"/>
  <tableColumns count="1">
    <tableColumn id="1" xr3:uid="{8169CF43-DCBC-4003-930A-191E2F0D290F}" name="Orientation6" dataDxfId="2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376C5C-8AAD-4921-9742-E4789AA8BBFB}" name="Orientation7" displayName="Orientation7" ref="H14:H18" totalsRowShown="0" headerRowDxfId="21" dataDxfId="20">
  <autoFilter ref="H14:H18" xr:uid="{CC38FC4F-3750-4C5D-A90D-63CAF4C0BC5A}"/>
  <tableColumns count="1">
    <tableColumn id="1" xr3:uid="{494E0EA3-0B73-4240-874B-D29BB13C1E76}" name="Orientation7" dataDxfId="1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40DAD0-173E-4FA1-B169-B6648414941C}" name="Orientation8" displayName="Orientation8" ref="I14:I16" totalsRowShown="0" headerRowDxfId="18" dataDxfId="17">
  <autoFilter ref="I14:I16" xr:uid="{55CDA1F8-28CA-42F6-8C3C-EE36EDBA5621}"/>
  <tableColumns count="1">
    <tableColumn id="1" xr3:uid="{BFBB27DA-E9D5-426B-9F2E-BDA24430D6EB}" name="Orientation8" dataDxfId="1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486D2B-BC4E-4128-8A5C-81571A819239}" name="Autre" displayName="Autre" ref="J14:J15" totalsRowShown="0" headerRowDxfId="15" dataDxfId="14">
  <autoFilter ref="J14:J15" xr:uid="{A4B0FE22-AE88-4CCB-8806-8BB41CE978A3}"/>
  <tableColumns count="1">
    <tableColumn id="1" xr3:uid="{9FD15FC0-2EBD-40E2-B033-1D25F3C2F948}" name="Autre" dataDxfId="13"/>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1-07-19T09:35:58.52" personId="{259A6F05-2E2D-4A37-95DB-8311B70A3990}" id="{E0CF1760-2ED7-46AF-9F56-6D9064EAF5BF}">
    <text>Il faudrait introduire le bilan  : aspect règlementaire, son objectif, critères d'évaluation...</text>
  </threadedComment>
  <threadedComment ref="B8" dT="2021-08-18T08:41:48.42" personId="{15686827-097F-4849-83D4-356BC9B3627B}" id="{D5140464-DC14-4490-83E7-53B379E2A523}" parentId="{E0CF1760-2ED7-46AF-9F56-6D9064EAF5BF}">
    <text>Paragraphe proposé</text>
  </threadedComment>
  <threadedComment ref="B24" dT="2021-07-19T09:23:31.67" personId="{259A6F05-2E2D-4A37-95DB-8311B70A3990}" id="{97BE0792-69E7-487D-A12D-0A2909C89277}">
    <text>Cette catégorie sera supprimée n'est-ce pas ?</text>
  </threadedComment>
  <threadedComment ref="B24" dT="2021-08-18T07:55:41.50" personId="{15686827-097F-4849-83D4-356BC9B3627B}" id="{E91DB3BD-0B50-459C-93FC-860F518E1622}" parentId="{97BE0792-69E7-487D-A12D-0A2909C89277}">
    <text>Oui, cette catégorie a été masquée et ne sera plus visible</text>
  </threadedComment>
  <threadedComment ref="B48" dT="2021-07-19T09:19:54.72" personId="{259A6F05-2E2D-4A37-95DB-8311B70A3990}" id="{A5A14351-9D89-40D8-B3F1-1CF202183D0E}">
    <text>Il faudrait expliquer qu'il s'agit d'un classement approximatif et que nous ne nous basons pas sur des indicateurs quantitatifs (expliquer l'impossibilité de le faire)</text>
  </threadedComment>
  <threadedComment ref="B48" dT="2021-08-18T08:42:13.99" personId="{15686827-097F-4849-83D4-356BC9B3627B}" id="{791F1324-3BAD-4552-8173-A404F465788D}" parentId="{A5A14351-9D89-40D8-B3F1-1CF202183D0E}">
    <text>Paragraphe proposé</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1-06-28T12:35:55.51" personId="{259A6F05-2E2D-4A37-95DB-8311B70A3990}" id="{0A8B9AA5-BD0B-4099-9C4B-4700590C94E7}">
    <text>Nous comprenons l'intérêt de ce tableau pour la construction de l'indicateur d'avancement mais il nous semble qu'il s'agit d'un document de travail qui n'aura pas besoin d'être publié</text>
  </threadedComment>
  <threadedComment ref="L6" dT="2021-06-29T09:03:54.16" personId="{259A6F05-2E2D-4A37-95DB-8311B70A3990}" id="{B33E1FE8-9E0A-497C-940F-3BA7648E798D}" done="1">
    <text>La concertation du public a également permis d'élaborer le PADD</text>
  </threadedComment>
  <threadedComment ref="K8" dT="2021-07-13T10:27:43.64" personId="{D3D1DDDC-8F23-41C4-92F8-77D5DB714B09}" id="{9B8C03CF-6719-4C46-ACB5-5BE3DD609DE8}">
    <text>l'action devrait être renommée à terme "mise en oeuvre du PLUi favorisant la transition énergétique du territoire"</text>
  </threadedComment>
  <threadedComment ref="K9" dT="2021-06-29T09:30:45.17" personId="{259A6F05-2E2D-4A37-95DB-8311B70A3990}" id="{BE1E00E7-0992-4612-90A0-86B8AD012B58}">
    <text>@Nicolas Leroux: en me basant sur les éléments Cit'ergie, et pour les 3 lignes de cette action 1.2, je mettre le texte suivant dans commentaires "Généralisation du référentiel pour un aménagement durable en 2020. Elle est désormais un prérequis indispensable à la réalisation de toute opération d'aménagement sur le territoire. C'est ce document cadre qui permet de mettre en oeuvre des prescriptions énergétiques et environnementales ambitieuses."</text>
    <mentions>
      <mention mentionpersonId="{761B41B7-B5B3-4D41-BB3F-A7B539D74A26}" mentionId="{9E20CFF5-75B8-4E4B-8A06-D9AE4D3079B8}" startIndex="0" length="15"/>
    </mentions>
  </threadedComment>
  <threadedComment ref="K9" dT="2021-07-13T10:22:47.29" personId="{D3D1DDDC-8F23-41C4-92F8-77D5DB714B09}" id="{0E09A266-5155-4225-8B59-1457626B0A2D}" parentId="{BE1E00E7-0992-4612-90A0-86B8AD012B58}">
    <text>ok</text>
  </threadedComment>
  <threadedComment ref="J80" dT="2021-07-06T13:50:20.12" personId="{259A6F05-2E2D-4A37-95DB-8311B70A3990}" id="{44BF04A8-253D-49C6-8DB3-2ABAD7B84796}">
    <text>en attente info Simon</text>
  </threadedComment>
  <threadedComment ref="J80" dT="2021-08-18T07:54:16.87" personId="{15686827-097F-4849-83D4-356BC9B3627B}" id="{12EA12C2-2446-442B-9CE2-2D24431B2896}" parentId="{44BF04A8-253D-49C6-8DB3-2ABAD7B84796}">
    <text>Action qualifiée de "en cours" afin de pouvoir supprimer la catégorie "A compléter", à verifier si possible à postériori</text>
  </threadedComment>
</ThreadedComments>
</file>

<file path=xl/threadedComments/threadedComment3.xml><?xml version="1.0" encoding="utf-8"?>
<ThreadedComments xmlns="http://schemas.microsoft.com/office/spreadsheetml/2018/threadedcomments" xmlns:x="http://schemas.openxmlformats.org/spreadsheetml/2006/main">
  <threadedComment ref="Q3" dT="2021-08-31T16:11:47.63" personId="{665A822A-D611-445E-B9B5-6DBF2217D6E7}" id="{E1674A13-7313-4A1D-BCC0-B0D0F2DB98E0}">
    <text>?</text>
  </threadedComment>
  <threadedComment ref="Q4" dT="2021-07-19T15:08:07.99" personId="{259A6F05-2E2D-4A37-95DB-8311B70A3990}" id="{D7118A52-4108-4D59-A62F-11DCEE86E2DB}">
    <text>Quels éléments vous permettent de classer cette ligne en plutôt favorable pour la biodiversité et Indéfini pour l'élaboration du PLUi ?</text>
  </threadedComment>
  <threadedComment ref="O14" dT="2021-09-01T12:33:37.41" personId="{665A822A-D611-445E-B9B5-6DBF2217D6E7}" id="{374C55D4-E89E-47CC-AFCA-B275D55098EE}">
    <text>Oui</text>
  </threadedComment>
  <threadedComment ref="O15" dT="2021-09-01T12:33:42.65" personId="{665A822A-D611-445E-B9B5-6DBF2217D6E7}" id="{8C14124B-3359-452F-BC0F-EBA6053C59E0}">
    <text>Oui</text>
  </threadedComment>
  <threadedComment ref="O18" dT="2021-09-01T12:33:59.41" personId="{665A822A-D611-445E-B9B5-6DBF2217D6E7}" id="{8B6F0E8E-1F52-470F-83C1-44C115E3657F}">
    <text>Oui</text>
  </threadedComment>
  <threadedComment ref="O27" dT="2021-09-01T12:34:29.38" personId="{665A822A-D611-445E-B9B5-6DBF2217D6E7}" id="{2B82259F-0E62-4254-9611-443F11749A64}">
    <text>Oui</text>
  </threadedComment>
  <threadedComment ref="O29" dT="2021-09-01T12:34:48.26" personId="{665A822A-D611-445E-B9B5-6DBF2217D6E7}" id="{392394B8-E34F-4141-A0C6-70D5FE8B7C38}">
    <text>Oui</text>
  </threadedComment>
  <threadedComment ref="O39" dT="2021-09-01T12:35:10.94" personId="{665A822A-D611-445E-B9B5-6DBF2217D6E7}" id="{BC12E11E-8A0F-4B39-A2B0-CCC465BA1637}">
    <text>Oui</text>
  </threadedComment>
  <threadedComment ref="O46" dT="2021-09-01T12:35:22.12" personId="{665A822A-D611-445E-B9B5-6DBF2217D6E7}" id="{66035DEB-72C5-450A-AA43-7AB1953C8524}">
    <text>Oui</text>
  </threadedComment>
  <threadedComment ref="O49" dT="2021-09-01T12:35:30.25" personId="{665A822A-D611-445E-B9B5-6DBF2217D6E7}" id="{1BD4437B-CD5E-4552-A574-D264C588DF35}">
    <text>Oui</text>
  </threadedComment>
  <threadedComment ref="O55" dT="2021-09-01T12:36:29.72" personId="{665A822A-D611-445E-B9B5-6DBF2217D6E7}" id="{454B4E57-394A-4694-9506-E1EE9CB504D1}">
    <text>Oui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BBAD-0DA4-42AF-B099-94EC653E4181}">
  <sheetPr>
    <tabColor theme="0"/>
  </sheetPr>
  <dimension ref="A1:M101"/>
  <sheetViews>
    <sheetView topLeftCell="A8" zoomScale="70" zoomScaleNormal="70" workbookViewId="0">
      <selection activeCell="D23" sqref="D23"/>
    </sheetView>
  </sheetViews>
  <sheetFormatPr baseColWidth="10" defaultColWidth="0" defaultRowHeight="14.5" zeroHeight="1" x14ac:dyDescent="0.35"/>
  <cols>
    <col min="1" max="1" width="11.453125" style="82" customWidth="1"/>
    <col min="2" max="2" width="13.81640625" style="82" customWidth="1"/>
    <col min="3" max="3" width="13.7265625" style="82" customWidth="1"/>
    <col min="4" max="11" width="15.1796875" style="82" customWidth="1"/>
    <col min="12" max="13" width="11.453125" style="82" customWidth="1"/>
    <col min="14" max="16384" width="11.453125" style="82" hidden="1"/>
  </cols>
  <sheetData>
    <row r="1" spans="2:12" s="144" customFormat="1" ht="30" customHeight="1" x14ac:dyDescent="0.35">
      <c r="C1" s="145" t="s">
        <v>0</v>
      </c>
    </row>
    <row r="2" spans="2:12" x14ac:dyDescent="0.35"/>
    <row r="3" spans="2:12" x14ac:dyDescent="0.35"/>
    <row r="4" spans="2:12" x14ac:dyDescent="0.35"/>
    <row r="5" spans="2:12" x14ac:dyDescent="0.35">
      <c r="B5" s="301" t="s">
        <v>538</v>
      </c>
      <c r="C5" s="301"/>
      <c r="D5" s="301"/>
      <c r="E5" s="301"/>
      <c r="F5" s="301"/>
      <c r="G5" s="301"/>
      <c r="H5" s="301"/>
      <c r="I5" s="301"/>
      <c r="J5" s="301"/>
      <c r="K5" s="301"/>
    </row>
    <row r="6" spans="2:12" x14ac:dyDescent="0.35">
      <c r="B6" s="301"/>
      <c r="C6" s="301"/>
      <c r="D6" s="301"/>
      <c r="E6" s="301"/>
      <c r="F6" s="301"/>
      <c r="G6" s="301"/>
      <c r="H6" s="301"/>
      <c r="I6" s="301"/>
      <c r="J6" s="301"/>
      <c r="K6" s="301"/>
    </row>
    <row r="7" spans="2:12" x14ac:dyDescent="0.35">
      <c r="B7" s="301"/>
      <c r="C7" s="301"/>
      <c r="D7" s="301"/>
      <c r="E7" s="301"/>
      <c r="F7" s="301"/>
      <c r="G7" s="301"/>
      <c r="H7" s="301"/>
      <c r="I7" s="301"/>
      <c r="J7" s="301"/>
      <c r="K7" s="301"/>
    </row>
    <row r="8" spans="2:12" x14ac:dyDescent="0.35"/>
    <row r="9" spans="2:12" x14ac:dyDescent="0.35"/>
    <row r="10" spans="2:12" ht="18.5" x14ac:dyDescent="0.45">
      <c r="B10" s="146" t="s">
        <v>1</v>
      </c>
      <c r="C10" s="146"/>
      <c r="D10" s="146"/>
    </row>
    <row r="11" spans="2:12" x14ac:dyDescent="0.35"/>
    <row r="12" spans="2:12" ht="25.5" customHeight="1" x14ac:dyDescent="0.45">
      <c r="D12" s="171" t="s">
        <v>2</v>
      </c>
      <c r="E12" s="101"/>
      <c r="F12" s="101"/>
      <c r="G12" s="171" t="s">
        <v>3</v>
      </c>
      <c r="H12" s="101"/>
      <c r="I12" s="101"/>
      <c r="J12" s="171" t="s">
        <v>4</v>
      </c>
    </row>
    <row r="13" spans="2:12" x14ac:dyDescent="0.35">
      <c r="C13" s="174"/>
      <c r="D13" s="174"/>
      <c r="E13" s="174"/>
      <c r="F13" s="174"/>
      <c r="G13" s="174"/>
      <c r="H13" s="174"/>
      <c r="I13" s="174"/>
      <c r="J13" s="174"/>
      <c r="K13" s="174"/>
    </row>
    <row r="14" spans="2:12" s="172" customFormat="1" ht="53.25" customHeight="1" x14ac:dyDescent="0.35">
      <c r="C14" s="175"/>
      <c r="D14" s="173">
        <f>SUM(C18:C24)</f>
        <v>54</v>
      </c>
      <c r="E14" s="175"/>
      <c r="F14" s="175"/>
      <c r="G14" s="173">
        <f>SUM(C18:C24)-C23</f>
        <v>51</v>
      </c>
      <c r="H14" s="175"/>
      <c r="I14" s="175"/>
      <c r="J14" s="173">
        <f>COUNTIF('Synthèse par Action'!$J:$J,"Nouvelle")</f>
        <v>10</v>
      </c>
      <c r="K14" s="175"/>
      <c r="L14" s="82"/>
    </row>
    <row r="15" spans="2:12" ht="21" x14ac:dyDescent="0.45">
      <c r="C15" s="174"/>
      <c r="D15" s="176"/>
      <c r="E15" s="174"/>
      <c r="F15" s="174"/>
      <c r="G15" s="177"/>
      <c r="H15" s="174"/>
      <c r="I15" s="174"/>
      <c r="J15" s="177"/>
      <c r="K15" s="174"/>
    </row>
    <row r="16" spans="2:12" x14ac:dyDescent="0.35">
      <c r="B16" s="164"/>
      <c r="C16" s="164"/>
      <c r="D16" s="164"/>
      <c r="E16" s="164"/>
      <c r="F16" s="164"/>
      <c r="G16" s="164"/>
      <c r="H16" s="164"/>
      <c r="I16" s="164"/>
      <c r="J16" s="164"/>
      <c r="K16" s="164"/>
      <c r="L16" s="164"/>
    </row>
    <row r="17" spans="2:12" ht="15.75" customHeight="1" x14ac:dyDescent="0.35">
      <c r="B17" s="165" t="s">
        <v>5</v>
      </c>
      <c r="C17" s="165" t="s">
        <v>6</v>
      </c>
      <c r="D17" s="164"/>
      <c r="E17" s="164"/>
      <c r="F17" s="164"/>
      <c r="G17" s="166" t="s">
        <v>7</v>
      </c>
      <c r="H17" s="164"/>
      <c r="I17" s="164"/>
      <c r="J17" s="164"/>
      <c r="K17" s="164"/>
      <c r="L17" s="164"/>
    </row>
    <row r="18" spans="2:12" ht="34.5" customHeight="1" x14ac:dyDescent="0.35">
      <c r="B18" s="150" t="s">
        <v>8</v>
      </c>
      <c r="C18" s="163">
        <f>COUNTIF('Synthèse par Action'!$G:$G,'Statistiques et définitions'!B18)</f>
        <v>2</v>
      </c>
      <c r="D18" s="147" t="s">
        <v>534</v>
      </c>
      <c r="E18" s="148"/>
      <c r="F18" s="148"/>
      <c r="G18" s="148"/>
      <c r="H18" s="148"/>
      <c r="I18" s="148"/>
      <c r="J18" s="148"/>
      <c r="K18" s="148"/>
      <c r="L18" s="149"/>
    </row>
    <row r="19" spans="2:12" ht="34.5" customHeight="1" x14ac:dyDescent="0.35">
      <c r="B19" s="150" t="s">
        <v>529</v>
      </c>
      <c r="C19" s="163">
        <f>COUNTIF('Synthèse par Action'!$G:$G,'Statistiques et définitions'!B19)</f>
        <v>2</v>
      </c>
      <c r="D19" s="147" t="s">
        <v>596</v>
      </c>
      <c r="E19" s="148"/>
      <c r="F19" s="148"/>
      <c r="G19" s="148"/>
      <c r="H19" s="148"/>
      <c r="I19" s="148"/>
      <c r="J19" s="148"/>
      <c r="K19" s="148"/>
      <c r="L19" s="149"/>
    </row>
    <row r="20" spans="2:12" ht="34.5" customHeight="1" x14ac:dyDescent="0.35">
      <c r="B20" s="150" t="s">
        <v>9</v>
      </c>
      <c r="C20" s="163">
        <f>COUNTIF('Synthèse par Action'!$G:$G,'Statistiques et définitions'!B20)</f>
        <v>21</v>
      </c>
      <c r="D20" s="147" t="s">
        <v>10</v>
      </c>
      <c r="E20" s="148"/>
      <c r="F20" s="148"/>
      <c r="G20" s="148"/>
      <c r="H20" s="148"/>
      <c r="I20" s="148"/>
      <c r="J20" s="148"/>
      <c r="K20" s="148"/>
      <c r="L20" s="149"/>
    </row>
    <row r="21" spans="2:12" ht="34.5" customHeight="1" x14ac:dyDescent="0.35">
      <c r="B21" s="257" t="s">
        <v>665</v>
      </c>
      <c r="C21" s="163">
        <f>COUNTIF('Synthèse par Action'!$G:$G,'Statistiques et définitions'!B21)</f>
        <v>26</v>
      </c>
      <c r="D21" s="147" t="s">
        <v>11</v>
      </c>
      <c r="E21" s="148"/>
      <c r="F21" s="148"/>
      <c r="G21" s="148"/>
      <c r="H21" s="148"/>
      <c r="I21" s="148"/>
      <c r="J21" s="148"/>
      <c r="K21" s="148"/>
      <c r="L21" s="149"/>
    </row>
    <row r="22" spans="2:12" ht="46.5" x14ac:dyDescent="0.35">
      <c r="B22" s="150" t="s">
        <v>667</v>
      </c>
      <c r="C22" s="163">
        <f>COUNTIF('Synthèse par Action'!$G:$G,'Statistiques et définitions'!B22)</f>
        <v>0</v>
      </c>
      <c r="D22" s="147" t="s">
        <v>12</v>
      </c>
      <c r="E22" s="148"/>
      <c r="F22" s="148"/>
      <c r="G22" s="148"/>
      <c r="H22" s="148"/>
      <c r="I22" s="148"/>
      <c r="J22" s="148"/>
      <c r="K22" s="148"/>
      <c r="L22" s="149"/>
    </row>
    <row r="23" spans="2:12" ht="34.5" customHeight="1" x14ac:dyDescent="0.35">
      <c r="B23" s="150" t="s">
        <v>13</v>
      </c>
      <c r="C23" s="163">
        <f>COUNTIF('Synthèse par Action'!$G:$G,'Statistiques et définitions'!B23)</f>
        <v>3</v>
      </c>
      <c r="D23" s="147" t="s">
        <v>14</v>
      </c>
      <c r="E23" s="148"/>
      <c r="F23" s="148"/>
      <c r="G23" s="148"/>
      <c r="H23" s="148"/>
      <c r="I23" s="148"/>
      <c r="J23" s="148"/>
      <c r="K23" s="148"/>
      <c r="L23" s="149"/>
    </row>
    <row r="24" spans="2:12" ht="34.5" hidden="1" customHeight="1" x14ac:dyDescent="0.35">
      <c r="B24" s="150" t="s">
        <v>15</v>
      </c>
      <c r="C24" s="163">
        <f>COUNTIF('Synthèse par Action'!$G:$G,'Statistiques et définitions'!B24)</f>
        <v>0</v>
      </c>
      <c r="D24" s="147" t="s">
        <v>16</v>
      </c>
      <c r="E24" s="148"/>
      <c r="F24" s="148"/>
      <c r="G24" s="148"/>
      <c r="H24" s="148"/>
      <c r="I24" s="148"/>
      <c r="J24" s="148"/>
      <c r="K24" s="148"/>
      <c r="L24" s="149"/>
    </row>
    <row r="25" spans="2:12" x14ac:dyDescent="0.35"/>
    <row r="26" spans="2:12" x14ac:dyDescent="0.35"/>
    <row r="27" spans="2:12" x14ac:dyDescent="0.35"/>
    <row r="28" spans="2:12" ht="18.5" x14ac:dyDescent="0.45">
      <c r="B28" s="146" t="s">
        <v>17</v>
      </c>
      <c r="C28" s="146"/>
      <c r="D28" s="146"/>
    </row>
    <row r="29" spans="2:12" x14ac:dyDescent="0.35"/>
    <row r="30" spans="2:12" x14ac:dyDescent="0.35"/>
    <row r="31" spans="2:12" ht="25.5" customHeight="1" x14ac:dyDescent="0.45">
      <c r="D31" s="171" t="s">
        <v>502</v>
      </c>
      <c r="E31" s="101"/>
      <c r="F31" s="101"/>
      <c r="G31" s="171" t="s">
        <v>18</v>
      </c>
      <c r="H31" s="101"/>
      <c r="I31" s="101"/>
      <c r="J31" s="171" t="s">
        <v>19</v>
      </c>
    </row>
    <row r="32" spans="2:12" x14ac:dyDescent="0.35">
      <c r="B32" s="302" t="s">
        <v>6</v>
      </c>
      <c r="C32" s="174"/>
      <c r="D32" s="174"/>
      <c r="E32" s="174"/>
      <c r="F32" s="174"/>
      <c r="G32" s="174"/>
      <c r="H32" s="174"/>
      <c r="I32" s="174"/>
      <c r="J32" s="174"/>
      <c r="K32" s="174"/>
    </row>
    <row r="33" spans="2:12" s="172" customFormat="1" ht="53.25" customHeight="1" x14ac:dyDescent="0.35">
      <c r="B33" s="302"/>
      <c r="C33" s="175"/>
      <c r="D33" s="173">
        <f>COUNTIF('Synthèse par Action'!M:M,"Oui")</f>
        <v>53</v>
      </c>
      <c r="E33" s="175"/>
      <c r="F33" s="175"/>
      <c r="G33" s="173">
        <f>COUNTIF('Synthèse par Action'!N:N,"Oui")</f>
        <v>13</v>
      </c>
      <c r="H33" s="175"/>
      <c r="I33" s="175"/>
      <c r="J33" s="173">
        <f>COUNTIF('Synthèse par Action'!O:O,"Oui")</f>
        <v>33</v>
      </c>
      <c r="K33" s="175"/>
      <c r="L33" s="82"/>
    </row>
    <row r="34" spans="2:12" s="172" customFormat="1" ht="16.5" customHeight="1" x14ac:dyDescent="0.35">
      <c r="B34" s="302"/>
      <c r="C34" s="175"/>
      <c r="D34" s="175"/>
      <c r="E34" s="175"/>
      <c r="F34" s="175"/>
      <c r="G34" s="175"/>
      <c r="H34" s="175"/>
      <c r="I34" s="175"/>
      <c r="J34" s="175"/>
      <c r="K34" s="175"/>
      <c r="L34" s="82"/>
    </row>
    <row r="35" spans="2:12" s="172" customFormat="1" ht="53.25" customHeight="1" x14ac:dyDescent="0.45">
      <c r="D35" s="171"/>
    </row>
    <row r="36" spans="2:12" s="172" customFormat="1" ht="19.5" customHeight="1" x14ac:dyDescent="0.35">
      <c r="B36" s="302" t="s">
        <v>20</v>
      </c>
      <c r="C36" s="175"/>
      <c r="D36" s="175"/>
      <c r="E36" s="175"/>
      <c r="F36" s="175"/>
      <c r="G36" s="175"/>
      <c r="H36" s="175"/>
      <c r="I36" s="175"/>
      <c r="J36" s="175"/>
      <c r="K36" s="175"/>
      <c r="L36" s="82"/>
    </row>
    <row r="37" spans="2:12" s="172" customFormat="1" ht="53.25" customHeight="1" x14ac:dyDescent="0.35">
      <c r="B37" s="302"/>
      <c r="C37" s="175"/>
      <c r="D37" s="179">
        <f>AVERAGEIF('Synthèse par Action'!$M:$M,"Oui",'Synthèse par Action'!$S:$S)</f>
        <v>0.72022686433063787</v>
      </c>
      <c r="E37" s="180"/>
      <c r="F37" s="180"/>
      <c r="G37" s="179">
        <f>AVERAGEIF('Synthèse par Action'!$N:$N,"Oui",'Synthèse par Action'!$S:$S)</f>
        <v>0.74358974358974372</v>
      </c>
      <c r="H37" s="180"/>
      <c r="I37" s="180"/>
      <c r="J37" s="179">
        <f>AVERAGEIF('Synthèse par Action'!$O:$O,"Oui",'Synthèse par Action'!$S:$S)</f>
        <v>0.70003607503607512</v>
      </c>
      <c r="K37" s="180"/>
      <c r="L37" s="82"/>
    </row>
    <row r="38" spans="2:12" ht="21" x14ac:dyDescent="0.45">
      <c r="B38" s="302"/>
      <c r="C38" s="174"/>
      <c r="D38" s="176"/>
      <c r="E38" s="174"/>
      <c r="F38" s="174"/>
      <c r="G38" s="177"/>
      <c r="H38" s="174"/>
      <c r="I38" s="174"/>
      <c r="J38" s="177"/>
      <c r="K38" s="174"/>
    </row>
    <row r="39" spans="2:12" x14ac:dyDescent="0.35"/>
    <row r="40" spans="2:12" ht="33.75" customHeight="1" x14ac:dyDescent="0.35"/>
    <row r="41" spans="2:12" ht="15.75" customHeight="1" x14ac:dyDescent="0.35">
      <c r="E41" s="302" t="s">
        <v>21</v>
      </c>
      <c r="F41" s="175"/>
      <c r="G41" s="175"/>
      <c r="H41" s="175"/>
    </row>
    <row r="42" spans="2:12" ht="55.5" customHeight="1" x14ac:dyDescent="0.35">
      <c r="E42" s="302"/>
      <c r="F42" s="180"/>
      <c r="G42" s="179">
        <f>AVERAGE('Synthèse par Action'!S:S)</f>
        <v>0.7254078483245151</v>
      </c>
      <c r="H42" s="180"/>
    </row>
    <row r="43" spans="2:12" ht="18.5" x14ac:dyDescent="0.45">
      <c r="E43" s="302"/>
      <c r="F43" s="174"/>
      <c r="G43" s="177"/>
      <c r="H43" s="174"/>
    </row>
    <row r="44" spans="2:12" x14ac:dyDescent="0.35"/>
    <row r="45" spans="2:12" x14ac:dyDescent="0.35"/>
    <row r="46" spans="2:12" x14ac:dyDescent="0.35"/>
    <row r="47" spans="2:12" x14ac:dyDescent="0.35"/>
    <row r="48" spans="2:12" ht="18.5" x14ac:dyDescent="0.45">
      <c r="B48" s="146" t="s">
        <v>22</v>
      </c>
      <c r="C48" s="146"/>
      <c r="D48" s="146"/>
    </row>
    <row r="49" spans="2:12" x14ac:dyDescent="0.35"/>
    <row r="50" spans="2:12" x14ac:dyDescent="0.35"/>
    <row r="51" spans="2:12" x14ac:dyDescent="0.35">
      <c r="B51" s="308" t="s">
        <v>661</v>
      </c>
      <c r="C51" s="308"/>
      <c r="D51" s="308"/>
      <c r="E51" s="308"/>
      <c r="F51" s="308"/>
      <c r="G51" s="308"/>
      <c r="H51" s="308"/>
      <c r="I51" s="308"/>
      <c r="J51" s="308"/>
      <c r="K51" s="308"/>
      <c r="L51" s="308"/>
    </row>
    <row r="52" spans="2:12" x14ac:dyDescent="0.35">
      <c r="B52" s="308"/>
      <c r="C52" s="308"/>
      <c r="D52" s="308"/>
      <c r="E52" s="308"/>
      <c r="F52" s="308"/>
      <c r="G52" s="308"/>
      <c r="H52" s="308"/>
      <c r="I52" s="308"/>
      <c r="J52" s="308"/>
      <c r="K52" s="308"/>
      <c r="L52" s="308"/>
    </row>
    <row r="53" spans="2:12" x14ac:dyDescent="0.35"/>
    <row r="54" spans="2:12" ht="29" x14ac:dyDescent="0.35">
      <c r="C54" s="184" t="s">
        <v>23</v>
      </c>
      <c r="D54" s="184" t="s">
        <v>24</v>
      </c>
    </row>
    <row r="55" spans="2:12" ht="95.5" customHeight="1" x14ac:dyDescent="0.35">
      <c r="B55" s="80" t="s">
        <v>25</v>
      </c>
      <c r="C55" s="163">
        <f>COUNTIF('Synthèse par Action'!$P:$P,'Statistiques et définitions'!$B55)</f>
        <v>23</v>
      </c>
      <c r="D55" s="163">
        <f>COUNTIF('Synthèse par Action'!$Q:$Q,'Statistiques et définitions'!$B55)</f>
        <v>2</v>
      </c>
      <c r="E55" s="305" t="s">
        <v>26</v>
      </c>
      <c r="F55" s="306"/>
      <c r="G55" s="306"/>
      <c r="H55" s="185"/>
      <c r="I55" s="306" t="s">
        <v>27</v>
      </c>
      <c r="J55" s="306"/>
      <c r="K55" s="306"/>
      <c r="L55" s="307"/>
    </row>
    <row r="56" spans="2:12" ht="103.5" customHeight="1" x14ac:dyDescent="0.35">
      <c r="B56" s="80" t="s">
        <v>28</v>
      </c>
      <c r="C56" s="163">
        <f>COUNTIF('Synthèse par Action'!$P:$P,'Statistiques et définitions'!$B56)</f>
        <v>28</v>
      </c>
      <c r="D56" s="163">
        <f>COUNTIF('Synthèse par Action'!$Q:$Q,'Statistiques et définitions'!$B56)</f>
        <v>6</v>
      </c>
      <c r="E56" s="305" t="s">
        <v>29</v>
      </c>
      <c r="F56" s="306"/>
      <c r="G56" s="306"/>
      <c r="H56" s="185"/>
      <c r="I56" s="306" t="s">
        <v>501</v>
      </c>
      <c r="J56" s="306"/>
      <c r="K56" s="306"/>
      <c r="L56" s="307"/>
    </row>
    <row r="57" spans="2:12" ht="46.5" customHeight="1" x14ac:dyDescent="0.35">
      <c r="B57" s="80" t="s">
        <v>30</v>
      </c>
      <c r="C57" s="163">
        <f>COUNTIF('Synthèse par Action'!$P:$P,'Statistiques et définitions'!$B57)</f>
        <v>3</v>
      </c>
      <c r="D57" s="163">
        <f>COUNTIF('Synthèse par Action'!$Q:$Q,'Statistiques et définitions'!$B57)</f>
        <v>46</v>
      </c>
      <c r="E57" s="181" t="s">
        <v>31</v>
      </c>
      <c r="F57" s="182"/>
      <c r="G57" s="182"/>
      <c r="H57" s="182"/>
      <c r="I57" s="182"/>
      <c r="J57" s="182"/>
      <c r="K57" s="182"/>
      <c r="L57" s="183"/>
    </row>
    <row r="58" spans="2:12" ht="46.5" customHeight="1" x14ac:dyDescent="0.35">
      <c r="B58" s="80" t="s">
        <v>32</v>
      </c>
      <c r="C58" s="163">
        <f>COUNTIF('Synthèse par Action'!$P:$P,'Statistiques et définitions'!$B58)</f>
        <v>0</v>
      </c>
      <c r="D58" s="163">
        <f>COUNTIF('Synthèse par Action'!$Q:$Q,'Statistiques et définitions'!$B58)</f>
        <v>0</v>
      </c>
      <c r="E58" s="181" t="s">
        <v>33</v>
      </c>
      <c r="F58" s="182"/>
      <c r="G58" s="182"/>
      <c r="H58" s="182"/>
      <c r="I58" s="182"/>
      <c r="J58" s="182"/>
      <c r="K58" s="182"/>
      <c r="L58" s="183"/>
    </row>
    <row r="59" spans="2:12" ht="46.5" customHeight="1" x14ac:dyDescent="0.35">
      <c r="B59" s="80" t="s">
        <v>34</v>
      </c>
      <c r="C59" s="163">
        <f>COUNTIF('Synthèse par Action'!$P:$P,'Statistiques et définitions'!$B59)</f>
        <v>0</v>
      </c>
      <c r="D59" s="163">
        <f>COUNTIF('Synthèse par Action'!$Q:$Q,'Statistiques et définitions'!$B59)</f>
        <v>0</v>
      </c>
      <c r="E59" s="303" t="s">
        <v>535</v>
      </c>
      <c r="F59" s="304"/>
      <c r="G59" s="304"/>
      <c r="H59" s="304"/>
      <c r="I59" s="304"/>
      <c r="J59" s="304"/>
      <c r="K59" s="304"/>
      <c r="L59" s="183"/>
    </row>
    <row r="60" spans="2:12" x14ac:dyDescent="0.35"/>
    <row r="61" spans="2:12" x14ac:dyDescent="0.35"/>
    <row r="62" spans="2:12" x14ac:dyDescent="0.35"/>
    <row r="63" spans="2:12" x14ac:dyDescent="0.35"/>
    <row r="64" spans="2:12"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sheetData>
  <mergeCells count="10">
    <mergeCell ref="B5:K7"/>
    <mergeCell ref="B36:B38"/>
    <mergeCell ref="E41:E43"/>
    <mergeCell ref="B32:B34"/>
    <mergeCell ref="E59:K59"/>
    <mergeCell ref="E55:G55"/>
    <mergeCell ref="I55:L55"/>
    <mergeCell ref="E56:G56"/>
    <mergeCell ref="I56:L56"/>
    <mergeCell ref="B51:L52"/>
  </mergeCells>
  <pageMargins left="0.7" right="0.7" top="0.75" bottom="0.75" header="0.3" footer="0.3"/>
  <pageSetup paperSize="9" orientation="portrait" verticalDpi="598"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48B1-4376-4B46-8E08-FE5C6B40E731}">
  <sheetPr>
    <tabColor theme="5" tint="-0.249977111117893"/>
  </sheetPr>
  <dimension ref="A1:CD203"/>
  <sheetViews>
    <sheetView tabSelected="1" zoomScale="70" zoomScaleNormal="70" workbookViewId="0">
      <pane xSplit="5" ySplit="3" topLeftCell="N65" activePane="bottomRight" state="frozen"/>
      <selection pane="topRight" activeCell="F1" sqref="F1"/>
      <selection pane="bottomLeft" activeCell="A4" sqref="A4"/>
      <selection pane="bottomRight" activeCell="P66" sqref="P66"/>
    </sheetView>
  </sheetViews>
  <sheetFormatPr baseColWidth="10" defaultColWidth="0" defaultRowHeight="23.5" x14ac:dyDescent="0.5"/>
  <cols>
    <col min="1" max="1" width="24.1796875" customWidth="1"/>
    <col min="2" max="2" width="21.7265625" customWidth="1"/>
    <col min="3" max="3" width="24.26953125" style="138" customWidth="1"/>
    <col min="4" max="4" width="14.7265625" style="98" customWidth="1"/>
    <col min="5" max="5" width="50.81640625" customWidth="1"/>
    <col min="6" max="6" width="48.54296875" style="162" customWidth="1"/>
    <col min="7" max="7" width="15.7265625" style="62" customWidth="1"/>
    <col min="8" max="8" width="26.54296875" style="62" customWidth="1"/>
    <col min="9" max="9" width="22.453125" style="103" customWidth="1"/>
    <col min="10" max="10" width="19.54296875" style="103" customWidth="1"/>
    <col min="11" max="11" width="50.1796875" customWidth="1"/>
    <col min="12" max="12" width="30.54296875" customWidth="1"/>
    <col min="13" max="13" width="19.453125" style="62" customWidth="1"/>
    <col min="14" max="14" width="25.26953125" style="62" customWidth="1"/>
    <col min="15" max="15" width="19.54296875" style="103" customWidth="1"/>
    <col min="16" max="16" width="50.1796875" customWidth="1"/>
    <col min="17" max="17" width="11.453125" style="84" customWidth="1"/>
    <col min="18" max="82" width="11.453125" style="6" hidden="1" customWidth="1"/>
    <col min="83" max="16384" width="11.453125" hidden="1"/>
  </cols>
  <sheetData>
    <row r="1" spans="1:82" s="82" customFormat="1" x14ac:dyDescent="0.5">
      <c r="C1" s="125"/>
      <c r="D1" s="97"/>
      <c r="F1" s="151"/>
      <c r="G1" s="83"/>
      <c r="H1" s="83"/>
      <c r="I1" s="101"/>
      <c r="J1" s="101"/>
      <c r="M1" s="83"/>
      <c r="N1" s="83"/>
      <c r="O1" s="101"/>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row>
    <row r="2" spans="1:82" s="6" customFormat="1" ht="63" x14ac:dyDescent="0.5">
      <c r="A2" s="5" t="s">
        <v>35</v>
      </c>
      <c r="B2" s="5" t="s">
        <v>36</v>
      </c>
      <c r="C2" s="126" t="s">
        <v>37</v>
      </c>
      <c r="D2" s="85" t="s">
        <v>38</v>
      </c>
      <c r="E2" s="5" t="s">
        <v>39</v>
      </c>
      <c r="F2" s="152" t="s">
        <v>40</v>
      </c>
      <c r="G2" s="5" t="s">
        <v>41</v>
      </c>
      <c r="H2" s="5" t="s">
        <v>42</v>
      </c>
      <c r="I2" s="5" t="s">
        <v>43</v>
      </c>
      <c r="J2" s="5" t="s">
        <v>737</v>
      </c>
      <c r="K2" s="5" t="s">
        <v>689</v>
      </c>
      <c r="L2" s="5" t="s">
        <v>44</v>
      </c>
      <c r="M2" s="5" t="s">
        <v>45</v>
      </c>
      <c r="N2" s="5" t="s">
        <v>46</v>
      </c>
      <c r="O2" s="280" t="s">
        <v>738</v>
      </c>
      <c r="P2" s="280" t="s">
        <v>698</v>
      </c>
      <c r="Q2" s="84"/>
    </row>
    <row r="3" spans="1:82" s="6" customFormat="1" ht="110.25" customHeight="1" x14ac:dyDescent="0.5">
      <c r="A3" s="10" t="s">
        <v>48</v>
      </c>
      <c r="B3" s="10"/>
      <c r="C3" s="127" t="s">
        <v>49</v>
      </c>
      <c r="D3" s="86"/>
      <c r="E3" s="10" t="s">
        <v>50</v>
      </c>
      <c r="F3" s="10" t="s">
        <v>51</v>
      </c>
      <c r="G3" s="10" t="s">
        <v>52</v>
      </c>
      <c r="H3" s="10" t="s">
        <v>53</v>
      </c>
      <c r="I3" s="10" t="s">
        <v>54</v>
      </c>
      <c r="J3" s="10" t="s">
        <v>55</v>
      </c>
      <c r="K3" s="10" t="s">
        <v>56</v>
      </c>
      <c r="L3" s="10" t="s">
        <v>668</v>
      </c>
      <c r="M3" s="10" t="s">
        <v>669</v>
      </c>
      <c r="N3" s="10" t="s">
        <v>57</v>
      </c>
      <c r="O3" s="281"/>
      <c r="P3" s="281"/>
      <c r="Q3" s="84"/>
    </row>
    <row r="4" spans="1:82" ht="72.5" x14ac:dyDescent="0.5">
      <c r="A4" s="17" t="s">
        <v>58</v>
      </c>
      <c r="B4" s="17" t="str">
        <f>LEFT(A4,12)</f>
        <v>Orientation1</v>
      </c>
      <c r="C4" s="128" t="s">
        <v>59</v>
      </c>
      <c r="D4" s="87">
        <v>1.1000000000000001</v>
      </c>
      <c r="E4" s="17" t="s">
        <v>60</v>
      </c>
      <c r="F4" s="7" t="s">
        <v>61</v>
      </c>
      <c r="G4" s="99" t="s">
        <v>62</v>
      </c>
      <c r="H4" s="7"/>
      <c r="I4" s="99"/>
      <c r="J4" s="99" t="s">
        <v>665</v>
      </c>
      <c r="K4" s="7"/>
      <c r="L4" s="7" t="s">
        <v>63</v>
      </c>
      <c r="M4" s="99">
        <v>2019</v>
      </c>
      <c r="N4" s="99" t="s">
        <v>64</v>
      </c>
      <c r="O4" s="99" t="s">
        <v>665</v>
      </c>
      <c r="P4" s="7"/>
    </row>
    <row r="5" spans="1:82" ht="72.5" x14ac:dyDescent="0.5">
      <c r="A5" s="17" t="s">
        <v>58</v>
      </c>
      <c r="B5" s="17" t="str">
        <f t="shared" ref="B5:B11" si="0">LEFT(A5,12)</f>
        <v>Orientation1</v>
      </c>
      <c r="C5" s="128" t="s">
        <v>59</v>
      </c>
      <c r="D5" s="87">
        <v>1.1000000000000001</v>
      </c>
      <c r="E5" s="17" t="s">
        <v>60</v>
      </c>
      <c r="F5" s="7" t="s">
        <v>65</v>
      </c>
      <c r="G5" s="99" t="s">
        <v>62</v>
      </c>
      <c r="H5" s="7"/>
      <c r="I5" s="99"/>
      <c r="J5" s="99" t="s">
        <v>665</v>
      </c>
      <c r="K5" s="7"/>
      <c r="L5" s="7" t="s">
        <v>670</v>
      </c>
      <c r="M5" s="99">
        <v>2019</v>
      </c>
      <c r="N5" s="99"/>
      <c r="O5" s="99" t="s">
        <v>665</v>
      </c>
      <c r="P5" s="7"/>
    </row>
    <row r="6" spans="1:82" ht="72.5" x14ac:dyDescent="0.5">
      <c r="A6" s="17" t="s">
        <v>58</v>
      </c>
      <c r="B6" s="17" t="str">
        <f t="shared" si="0"/>
        <v>Orientation1</v>
      </c>
      <c r="C6" s="128" t="s">
        <v>59</v>
      </c>
      <c r="D6" s="87">
        <v>1.1000000000000001</v>
      </c>
      <c r="E6" s="17" t="s">
        <v>60</v>
      </c>
      <c r="F6" s="7" t="s">
        <v>66</v>
      </c>
      <c r="G6" s="99" t="s">
        <v>62</v>
      </c>
      <c r="H6" s="7"/>
      <c r="I6" s="99"/>
      <c r="J6" s="99" t="s">
        <v>665</v>
      </c>
      <c r="K6" s="7"/>
      <c r="L6" s="7" t="s">
        <v>67</v>
      </c>
      <c r="M6" s="99">
        <v>2020</v>
      </c>
      <c r="N6" s="99"/>
      <c r="O6" s="99" t="s">
        <v>665</v>
      </c>
      <c r="P6" s="7"/>
    </row>
    <row r="7" spans="1:82" ht="72.5" x14ac:dyDescent="0.5">
      <c r="A7" s="17" t="s">
        <v>58</v>
      </c>
      <c r="B7" s="17" t="str">
        <f t="shared" si="0"/>
        <v>Orientation1</v>
      </c>
      <c r="C7" s="128" t="s">
        <v>59</v>
      </c>
      <c r="D7" s="87">
        <v>1.1000000000000001</v>
      </c>
      <c r="E7" s="17" t="s">
        <v>60</v>
      </c>
      <c r="F7" s="7" t="s">
        <v>68</v>
      </c>
      <c r="G7" s="99" t="s">
        <v>62</v>
      </c>
      <c r="H7" s="7"/>
      <c r="I7" s="99"/>
      <c r="J7" s="99" t="s">
        <v>665</v>
      </c>
      <c r="K7" s="7"/>
      <c r="L7" s="7" t="s">
        <v>69</v>
      </c>
      <c r="M7" s="99">
        <v>2019</v>
      </c>
      <c r="N7" s="99"/>
      <c r="O7" s="99" t="s">
        <v>665</v>
      </c>
      <c r="P7" s="7"/>
    </row>
    <row r="8" spans="1:82" ht="72.5" x14ac:dyDescent="0.5">
      <c r="A8" s="18" t="s">
        <v>58</v>
      </c>
      <c r="B8" s="18" t="str">
        <f t="shared" si="0"/>
        <v>Orientation1</v>
      </c>
      <c r="C8" s="128" t="s">
        <v>59</v>
      </c>
      <c r="D8" s="87">
        <v>1.1000000000000001</v>
      </c>
      <c r="E8" s="18" t="s">
        <v>60</v>
      </c>
      <c r="F8" s="49" t="s">
        <v>71</v>
      </c>
      <c r="G8" s="65" t="s">
        <v>62</v>
      </c>
      <c r="H8" s="65" t="s">
        <v>679</v>
      </c>
      <c r="I8" s="104"/>
      <c r="J8" s="65" t="s">
        <v>665</v>
      </c>
      <c r="K8" s="49" t="s">
        <v>72</v>
      </c>
      <c r="L8" s="49" t="s">
        <v>73</v>
      </c>
      <c r="M8" s="65">
        <v>2020</v>
      </c>
      <c r="N8" s="65" t="s">
        <v>74</v>
      </c>
      <c r="O8" s="111" t="s">
        <v>665</v>
      </c>
      <c r="P8" s="49" t="s">
        <v>716</v>
      </c>
    </row>
    <row r="9" spans="1:82" ht="217.5" x14ac:dyDescent="0.5">
      <c r="A9" s="17" t="s">
        <v>58</v>
      </c>
      <c r="B9" s="17" t="str">
        <f t="shared" si="0"/>
        <v>Orientation1</v>
      </c>
      <c r="C9" s="128" t="s">
        <v>59</v>
      </c>
      <c r="D9" s="87">
        <v>1.2</v>
      </c>
      <c r="E9" s="17" t="s">
        <v>75</v>
      </c>
      <c r="F9" s="7" t="s">
        <v>76</v>
      </c>
      <c r="G9" s="99" t="s">
        <v>62</v>
      </c>
      <c r="H9" s="7" t="s">
        <v>786</v>
      </c>
      <c r="I9" s="99"/>
      <c r="J9" s="99" t="s">
        <v>9</v>
      </c>
      <c r="K9" s="7"/>
      <c r="L9" s="7"/>
      <c r="M9" s="81"/>
      <c r="N9" s="99" t="s">
        <v>74</v>
      </c>
      <c r="O9" s="99" t="s">
        <v>9</v>
      </c>
      <c r="P9" s="7" t="s">
        <v>787</v>
      </c>
    </row>
    <row r="10" spans="1:82" ht="72.5" x14ac:dyDescent="0.5">
      <c r="A10" s="17" t="s">
        <v>58</v>
      </c>
      <c r="B10" s="17" t="str">
        <f t="shared" si="0"/>
        <v>Orientation1</v>
      </c>
      <c r="C10" s="128" t="s">
        <v>59</v>
      </c>
      <c r="D10" s="87">
        <v>1.2</v>
      </c>
      <c r="E10" s="17" t="s">
        <v>75</v>
      </c>
      <c r="F10" s="7" t="s">
        <v>77</v>
      </c>
      <c r="G10" s="99" t="s">
        <v>62</v>
      </c>
      <c r="H10" s="7"/>
      <c r="I10" s="99"/>
      <c r="J10" s="99" t="s">
        <v>9</v>
      </c>
      <c r="K10" s="7" t="s">
        <v>78</v>
      </c>
      <c r="L10" s="7"/>
      <c r="M10" s="81"/>
      <c r="N10" s="99" t="s">
        <v>74</v>
      </c>
      <c r="O10" s="99" t="s">
        <v>9</v>
      </c>
      <c r="P10" s="7" t="s">
        <v>743</v>
      </c>
    </row>
    <row r="11" spans="1:82" ht="72.5" x14ac:dyDescent="0.5">
      <c r="A11" s="17" t="s">
        <v>58</v>
      </c>
      <c r="B11" s="17" t="str">
        <f t="shared" si="0"/>
        <v>Orientation1</v>
      </c>
      <c r="C11" s="128" t="s">
        <v>59</v>
      </c>
      <c r="D11" s="87">
        <v>1.2</v>
      </c>
      <c r="E11" s="17" t="s">
        <v>75</v>
      </c>
      <c r="F11" s="7" t="s">
        <v>79</v>
      </c>
      <c r="G11" s="99" t="s">
        <v>62</v>
      </c>
      <c r="H11" s="7"/>
      <c r="I11" s="99"/>
      <c r="J11" s="99" t="s">
        <v>9</v>
      </c>
      <c r="K11" s="7" t="s">
        <v>531</v>
      </c>
      <c r="L11" s="7"/>
      <c r="M11" s="81"/>
      <c r="N11" s="99" t="s">
        <v>74</v>
      </c>
      <c r="O11" s="99" t="s">
        <v>9</v>
      </c>
      <c r="P11" s="7" t="s">
        <v>768</v>
      </c>
    </row>
    <row r="12" spans="1:82" s="9" customFormat="1" ht="409.5" x14ac:dyDescent="0.5">
      <c r="A12" s="18" t="s">
        <v>58</v>
      </c>
      <c r="B12" s="18" t="str">
        <f t="shared" ref="B12:B71" si="1">LEFT(A12,12)</f>
        <v>Orientation1</v>
      </c>
      <c r="C12" s="128" t="s">
        <v>59</v>
      </c>
      <c r="D12" s="87">
        <v>1.2</v>
      </c>
      <c r="E12" s="17" t="s">
        <v>75</v>
      </c>
      <c r="F12" s="49" t="s">
        <v>71</v>
      </c>
      <c r="G12" s="65" t="s">
        <v>62</v>
      </c>
      <c r="H12" s="65" t="s">
        <v>680</v>
      </c>
      <c r="I12" s="104"/>
      <c r="J12" s="104" t="s">
        <v>9</v>
      </c>
      <c r="K12" s="49" t="s">
        <v>530</v>
      </c>
      <c r="L12" s="49" t="s">
        <v>80</v>
      </c>
      <c r="M12" s="67"/>
      <c r="N12" s="67" t="s">
        <v>74</v>
      </c>
      <c r="O12" s="168" t="s">
        <v>9</v>
      </c>
      <c r="P12" s="49" t="s">
        <v>688</v>
      </c>
      <c r="Q12" s="84"/>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row>
    <row r="13" spans="1:82" ht="72.5" x14ac:dyDescent="0.5">
      <c r="A13" s="17" t="s">
        <v>58</v>
      </c>
      <c r="B13" s="17" t="str">
        <f t="shared" si="1"/>
        <v>Orientation1</v>
      </c>
      <c r="C13" s="128" t="s">
        <v>59</v>
      </c>
      <c r="D13" s="87">
        <v>1.3</v>
      </c>
      <c r="E13" s="17" t="s">
        <v>662</v>
      </c>
      <c r="F13" s="7" t="s">
        <v>81</v>
      </c>
      <c r="G13" s="99" t="s">
        <v>82</v>
      </c>
      <c r="H13" s="7"/>
      <c r="I13" s="99"/>
      <c r="J13" s="99" t="s">
        <v>665</v>
      </c>
      <c r="K13" s="7" t="s">
        <v>83</v>
      </c>
      <c r="L13" s="7" t="s">
        <v>84</v>
      </c>
      <c r="M13" s="81">
        <v>2017</v>
      </c>
      <c r="N13" s="99" t="s">
        <v>74</v>
      </c>
      <c r="O13" s="99" t="s">
        <v>665</v>
      </c>
      <c r="P13" s="7"/>
    </row>
    <row r="14" spans="1:82" ht="58" x14ac:dyDescent="0.5">
      <c r="A14" s="17" t="s">
        <v>58</v>
      </c>
      <c r="B14" s="17" t="str">
        <f t="shared" si="1"/>
        <v>Orientation1</v>
      </c>
      <c r="C14" s="128" t="s">
        <v>59</v>
      </c>
      <c r="D14" s="87">
        <v>1.3</v>
      </c>
      <c r="E14" s="17" t="s">
        <v>662</v>
      </c>
      <c r="F14" s="7" t="s">
        <v>85</v>
      </c>
      <c r="G14" s="99" t="s">
        <v>82</v>
      </c>
      <c r="H14" s="7"/>
      <c r="I14" s="99"/>
      <c r="J14" s="99" t="s">
        <v>665</v>
      </c>
      <c r="K14" s="100"/>
      <c r="L14" s="100"/>
      <c r="M14" s="81"/>
      <c r="N14" s="99" t="s">
        <v>74</v>
      </c>
      <c r="O14" s="99" t="s">
        <v>665</v>
      </c>
      <c r="P14" s="100"/>
    </row>
    <row r="15" spans="1:82" ht="58" x14ac:dyDescent="0.5">
      <c r="A15" s="17" t="s">
        <v>58</v>
      </c>
      <c r="B15" s="17" t="str">
        <f t="shared" si="1"/>
        <v>Orientation1</v>
      </c>
      <c r="C15" s="128" t="s">
        <v>59</v>
      </c>
      <c r="D15" s="87">
        <v>1.3</v>
      </c>
      <c r="E15" s="17" t="s">
        <v>662</v>
      </c>
      <c r="F15" s="7" t="s">
        <v>86</v>
      </c>
      <c r="G15" s="99" t="s">
        <v>82</v>
      </c>
      <c r="H15" s="7"/>
      <c r="I15" s="99" t="s">
        <v>70</v>
      </c>
      <c r="J15" s="99" t="s">
        <v>665</v>
      </c>
      <c r="K15" s="7"/>
      <c r="L15" s="7"/>
      <c r="M15" s="81"/>
      <c r="N15" s="99" t="s">
        <v>74</v>
      </c>
      <c r="O15" s="99" t="s">
        <v>665</v>
      </c>
      <c r="P15" s="7"/>
    </row>
    <row r="16" spans="1:82" s="9" customFormat="1" ht="72.5" x14ac:dyDescent="0.5">
      <c r="A16" s="17" t="s">
        <v>58</v>
      </c>
      <c r="B16" s="17" t="str">
        <f t="shared" si="1"/>
        <v>Orientation1</v>
      </c>
      <c r="C16" s="129" t="s">
        <v>59</v>
      </c>
      <c r="D16" s="87">
        <v>1.3</v>
      </c>
      <c r="E16" s="18" t="s">
        <v>662</v>
      </c>
      <c r="F16" s="52" t="s">
        <v>71</v>
      </c>
      <c r="G16" s="66" t="s">
        <v>82</v>
      </c>
      <c r="H16" s="66" t="s">
        <v>681</v>
      </c>
      <c r="I16" s="104" t="s">
        <v>70</v>
      </c>
      <c r="J16" s="104" t="s">
        <v>665</v>
      </c>
      <c r="K16" s="53" t="s">
        <v>671</v>
      </c>
      <c r="L16" s="53" t="s">
        <v>87</v>
      </c>
      <c r="M16" s="116">
        <v>2020</v>
      </c>
      <c r="N16" s="116" t="s">
        <v>74</v>
      </c>
      <c r="O16" s="111" t="s">
        <v>665</v>
      </c>
      <c r="P16" s="53" t="s">
        <v>717</v>
      </c>
      <c r="Q16" s="84"/>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82" s="1" customFormat="1" ht="58" x14ac:dyDescent="0.5">
      <c r="A17" s="17" t="s">
        <v>58</v>
      </c>
      <c r="B17" s="17" t="str">
        <f t="shared" si="1"/>
        <v>Orientation1</v>
      </c>
      <c r="C17" s="128" t="s">
        <v>88</v>
      </c>
      <c r="D17" s="87">
        <v>1.4</v>
      </c>
      <c r="E17" s="17" t="s">
        <v>89</v>
      </c>
      <c r="F17" s="7" t="s">
        <v>90</v>
      </c>
      <c r="G17" s="99" t="s">
        <v>91</v>
      </c>
      <c r="H17" s="7"/>
      <c r="I17" s="99"/>
      <c r="J17" s="99" t="s">
        <v>665</v>
      </c>
      <c r="K17" s="7" t="s">
        <v>92</v>
      </c>
      <c r="L17" s="7"/>
      <c r="M17" s="81">
        <v>2016</v>
      </c>
      <c r="N17" s="99" t="s">
        <v>64</v>
      </c>
      <c r="O17" s="99" t="s">
        <v>665</v>
      </c>
      <c r="P17" s="7"/>
      <c r="Q17" s="84"/>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row>
    <row r="18" spans="1:82" s="1" customFormat="1" ht="58" x14ac:dyDescent="0.5">
      <c r="A18" s="17" t="s">
        <v>58</v>
      </c>
      <c r="B18" s="17" t="str">
        <f t="shared" si="1"/>
        <v>Orientation1</v>
      </c>
      <c r="C18" s="128" t="s">
        <v>88</v>
      </c>
      <c r="D18" s="87">
        <v>1.4</v>
      </c>
      <c r="E18" s="17" t="s">
        <v>89</v>
      </c>
      <c r="F18" s="7" t="s">
        <v>93</v>
      </c>
      <c r="G18" s="99" t="s">
        <v>91</v>
      </c>
      <c r="H18" s="7"/>
      <c r="I18" s="99"/>
      <c r="J18" s="99" t="s">
        <v>665</v>
      </c>
      <c r="K18" s="3" t="s">
        <v>94</v>
      </c>
      <c r="L18" s="100"/>
      <c r="M18" s="81">
        <v>2020</v>
      </c>
      <c r="N18" s="99" t="s">
        <v>64</v>
      </c>
      <c r="O18" s="99" t="s">
        <v>665</v>
      </c>
      <c r="P18" s="3"/>
      <c r="Q18" s="84"/>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row>
    <row r="19" spans="1:82" s="12" customFormat="1" ht="188.5" x14ac:dyDescent="0.5">
      <c r="A19" s="17" t="s">
        <v>58</v>
      </c>
      <c r="B19" s="17" t="str">
        <f t="shared" si="1"/>
        <v>Orientation1</v>
      </c>
      <c r="C19" s="128" t="s">
        <v>88</v>
      </c>
      <c r="D19" s="87">
        <v>1.4</v>
      </c>
      <c r="E19" s="18" t="s">
        <v>89</v>
      </c>
      <c r="F19" s="51" t="s">
        <v>71</v>
      </c>
      <c r="G19" s="68" t="s">
        <v>91</v>
      </c>
      <c r="H19" s="68" t="s">
        <v>506</v>
      </c>
      <c r="I19" s="104"/>
      <c r="J19" s="104" t="s">
        <v>9</v>
      </c>
      <c r="K19" s="50" t="s">
        <v>672</v>
      </c>
      <c r="L19" s="50" t="s">
        <v>95</v>
      </c>
      <c r="M19" s="68">
        <v>2020</v>
      </c>
      <c r="N19" s="104" t="s">
        <v>74</v>
      </c>
      <c r="O19" s="99" t="s">
        <v>665</v>
      </c>
      <c r="P19" s="287" t="s">
        <v>798</v>
      </c>
      <c r="Q19" s="84"/>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row>
    <row r="20" spans="1:82" s="1" customFormat="1" ht="58" x14ac:dyDescent="0.5">
      <c r="A20" s="17" t="s">
        <v>58</v>
      </c>
      <c r="B20" s="17" t="str">
        <f t="shared" si="1"/>
        <v>Orientation1</v>
      </c>
      <c r="C20" s="128" t="s">
        <v>88</v>
      </c>
      <c r="D20" s="87">
        <v>1.5</v>
      </c>
      <c r="E20" s="17" t="s">
        <v>664</v>
      </c>
      <c r="F20" s="3" t="s">
        <v>96</v>
      </c>
      <c r="G20" s="64" t="s">
        <v>82</v>
      </c>
      <c r="I20" s="99"/>
      <c r="J20" s="99" t="s">
        <v>665</v>
      </c>
      <c r="K20" s="7"/>
      <c r="L20" s="7"/>
      <c r="M20" s="64"/>
      <c r="N20" s="99" t="s">
        <v>74</v>
      </c>
      <c r="O20" s="99" t="s">
        <v>665</v>
      </c>
      <c r="P20" s="7"/>
      <c r="Q20" s="84"/>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row>
    <row r="21" spans="1:82" s="1" customFormat="1" ht="58" x14ac:dyDescent="0.5">
      <c r="A21" s="17" t="s">
        <v>58</v>
      </c>
      <c r="B21" s="17" t="str">
        <f t="shared" si="1"/>
        <v>Orientation1</v>
      </c>
      <c r="C21" s="128" t="s">
        <v>88</v>
      </c>
      <c r="D21" s="87">
        <v>1.5</v>
      </c>
      <c r="E21" s="17" t="s">
        <v>663</v>
      </c>
      <c r="F21" s="3" t="s">
        <v>97</v>
      </c>
      <c r="G21" s="64" t="s">
        <v>82</v>
      </c>
      <c r="I21" s="99"/>
      <c r="J21" s="99" t="s">
        <v>665</v>
      </c>
      <c r="K21" s="7"/>
      <c r="L21" s="7"/>
      <c r="M21" s="64"/>
      <c r="N21" s="99" t="s">
        <v>74</v>
      </c>
      <c r="O21" s="99" t="s">
        <v>665</v>
      </c>
      <c r="P21" s="7"/>
      <c r="Q21" s="84"/>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row>
    <row r="22" spans="1:82" s="1" customFormat="1" ht="72.5" x14ac:dyDescent="0.5">
      <c r="A22" s="17" t="s">
        <v>58</v>
      </c>
      <c r="B22" s="17" t="str">
        <f t="shared" si="1"/>
        <v>Orientation1</v>
      </c>
      <c r="C22" s="128" t="s">
        <v>88</v>
      </c>
      <c r="D22" s="87">
        <v>1.5</v>
      </c>
      <c r="E22" s="17" t="s">
        <v>663</v>
      </c>
      <c r="F22" s="3" t="s">
        <v>98</v>
      </c>
      <c r="G22" s="64" t="s">
        <v>82</v>
      </c>
      <c r="I22" s="99" t="s">
        <v>70</v>
      </c>
      <c r="J22" s="99" t="s">
        <v>665</v>
      </c>
      <c r="K22" s="7"/>
      <c r="L22" s="7"/>
      <c r="M22" s="64"/>
      <c r="N22" s="99" t="s">
        <v>74</v>
      </c>
      <c r="O22" s="99" t="s">
        <v>665</v>
      </c>
      <c r="P22" s="7"/>
      <c r="Q22" s="84"/>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row>
    <row r="23" spans="1:82" s="1" customFormat="1" ht="70.5" customHeight="1" x14ac:dyDescent="0.5">
      <c r="A23" s="17" t="s">
        <v>58</v>
      </c>
      <c r="B23" s="17" t="str">
        <f>LEFT(A23,12)</f>
        <v>Orientation1</v>
      </c>
      <c r="C23" s="128" t="s">
        <v>88</v>
      </c>
      <c r="D23" s="87">
        <v>1.5</v>
      </c>
      <c r="E23" s="17" t="s">
        <v>663</v>
      </c>
      <c r="F23" s="3" t="s">
        <v>99</v>
      </c>
      <c r="G23" s="64" t="s">
        <v>82</v>
      </c>
      <c r="I23" s="99"/>
      <c r="J23" s="99" t="s">
        <v>665</v>
      </c>
      <c r="K23" s="7"/>
      <c r="L23" s="7"/>
      <c r="M23" s="64"/>
      <c r="N23" s="99" t="s">
        <v>100</v>
      </c>
      <c r="O23" s="99" t="s">
        <v>665</v>
      </c>
      <c r="P23" s="7"/>
      <c r="Q23" s="84"/>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row>
    <row r="24" spans="1:82" s="12" customFormat="1" ht="58" x14ac:dyDescent="0.5">
      <c r="A24" s="17" t="s">
        <v>58</v>
      </c>
      <c r="B24" s="17" t="str">
        <f t="shared" si="1"/>
        <v>Orientation1</v>
      </c>
      <c r="C24" s="128" t="s">
        <v>88</v>
      </c>
      <c r="D24" s="87">
        <v>1.5</v>
      </c>
      <c r="E24" s="18" t="s">
        <v>663</v>
      </c>
      <c r="F24" s="51" t="s">
        <v>71</v>
      </c>
      <c r="G24" s="68" t="s">
        <v>82</v>
      </c>
      <c r="H24" s="68" t="s">
        <v>718</v>
      </c>
      <c r="I24" s="104" t="s">
        <v>70</v>
      </c>
      <c r="J24" s="104" t="s">
        <v>665</v>
      </c>
      <c r="K24" s="50" t="s">
        <v>673</v>
      </c>
      <c r="L24" s="50" t="s">
        <v>101</v>
      </c>
      <c r="M24" s="68">
        <v>2020</v>
      </c>
      <c r="N24" s="68" t="s">
        <v>74</v>
      </c>
      <c r="O24" s="111" t="s">
        <v>665</v>
      </c>
      <c r="P24" s="49" t="s">
        <v>682</v>
      </c>
      <c r="Q24" s="84"/>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row>
    <row r="25" spans="1:82" s="1" customFormat="1" ht="101.5" x14ac:dyDescent="0.5">
      <c r="A25" s="19" t="s">
        <v>102</v>
      </c>
      <c r="B25" s="19" t="str">
        <f t="shared" si="1"/>
        <v>Orientation2</v>
      </c>
      <c r="C25" s="130" t="s">
        <v>103</v>
      </c>
      <c r="D25" s="88">
        <v>2.1</v>
      </c>
      <c r="E25" s="20" t="s">
        <v>104</v>
      </c>
      <c r="F25" s="3" t="s">
        <v>105</v>
      </c>
      <c r="G25" s="64" t="s">
        <v>62</v>
      </c>
      <c r="I25" s="99"/>
      <c r="J25" s="99" t="s">
        <v>9</v>
      </c>
      <c r="K25" s="7" t="s">
        <v>106</v>
      </c>
      <c r="L25" s="7" t="s">
        <v>107</v>
      </c>
      <c r="M25" s="64"/>
      <c r="N25" s="99"/>
      <c r="O25" s="99" t="s">
        <v>9</v>
      </c>
      <c r="P25" s="7"/>
      <c r="Q25" s="84"/>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row>
    <row r="26" spans="1:82" s="1" customFormat="1" ht="58" x14ac:dyDescent="0.5">
      <c r="A26" s="19" t="s">
        <v>102</v>
      </c>
      <c r="B26" s="19" t="str">
        <f t="shared" si="1"/>
        <v>Orientation2</v>
      </c>
      <c r="C26" s="130" t="s">
        <v>103</v>
      </c>
      <c r="D26" s="88">
        <v>2.1</v>
      </c>
      <c r="E26" s="20" t="s">
        <v>104</v>
      </c>
      <c r="F26" s="3" t="s">
        <v>108</v>
      </c>
      <c r="G26" s="64" t="s">
        <v>62</v>
      </c>
      <c r="I26" s="99"/>
      <c r="J26" s="99" t="s">
        <v>9</v>
      </c>
      <c r="K26" s="7" t="s">
        <v>109</v>
      </c>
      <c r="L26" s="7"/>
      <c r="M26" s="64"/>
      <c r="N26" s="99"/>
      <c r="O26" s="99" t="s">
        <v>9</v>
      </c>
      <c r="P26" s="7"/>
      <c r="Q26" s="84"/>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row>
    <row r="27" spans="1:82" s="1" customFormat="1" ht="43.5" x14ac:dyDescent="0.5">
      <c r="A27" s="19" t="s">
        <v>102</v>
      </c>
      <c r="B27" s="19" t="str">
        <f t="shared" si="1"/>
        <v>Orientation2</v>
      </c>
      <c r="C27" s="130" t="s">
        <v>103</v>
      </c>
      <c r="D27" s="88">
        <v>2.1</v>
      </c>
      <c r="E27" s="20" t="s">
        <v>104</v>
      </c>
      <c r="F27" s="3" t="s">
        <v>110</v>
      </c>
      <c r="G27" s="64" t="s">
        <v>62</v>
      </c>
      <c r="I27" s="99"/>
      <c r="J27" s="99" t="s">
        <v>9</v>
      </c>
      <c r="K27" s="7" t="s">
        <v>111</v>
      </c>
      <c r="L27" s="7"/>
      <c r="M27" s="64"/>
      <c r="N27" s="99"/>
      <c r="O27" s="99" t="s">
        <v>9</v>
      </c>
      <c r="P27" s="7"/>
      <c r="Q27" s="84"/>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row>
    <row r="28" spans="1:82" s="1" customFormat="1" ht="43.5" x14ac:dyDescent="0.5">
      <c r="A28" s="19" t="s">
        <v>102</v>
      </c>
      <c r="B28" s="19" t="str">
        <f t="shared" si="1"/>
        <v>Orientation2</v>
      </c>
      <c r="C28" s="130" t="s">
        <v>103</v>
      </c>
      <c r="D28" s="88">
        <v>2.1</v>
      </c>
      <c r="E28" s="20" t="s">
        <v>104</v>
      </c>
      <c r="F28" s="3" t="s">
        <v>112</v>
      </c>
      <c r="G28" s="64" t="s">
        <v>62</v>
      </c>
      <c r="I28" s="99"/>
      <c r="J28" s="99" t="s">
        <v>9</v>
      </c>
      <c r="K28" s="7" t="s">
        <v>113</v>
      </c>
      <c r="L28" s="7"/>
      <c r="M28" s="64"/>
      <c r="N28" s="99"/>
      <c r="O28" s="99" t="s">
        <v>9</v>
      </c>
      <c r="P28" s="7"/>
      <c r="Q28" s="84"/>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row>
    <row r="29" spans="1:82" s="1" customFormat="1" ht="43.5" x14ac:dyDescent="0.5">
      <c r="A29" s="19" t="s">
        <v>102</v>
      </c>
      <c r="B29" s="19" t="str">
        <f t="shared" si="1"/>
        <v>Orientation2</v>
      </c>
      <c r="C29" s="130" t="s">
        <v>103</v>
      </c>
      <c r="D29" s="88">
        <v>2.1</v>
      </c>
      <c r="E29" s="20" t="s">
        <v>104</v>
      </c>
      <c r="F29" s="3" t="s">
        <v>114</v>
      </c>
      <c r="G29" s="64" t="s">
        <v>62</v>
      </c>
      <c r="I29" s="99"/>
      <c r="J29" s="99" t="s">
        <v>9</v>
      </c>
      <c r="K29" s="7" t="s">
        <v>115</v>
      </c>
      <c r="L29" s="7"/>
      <c r="M29" s="64"/>
      <c r="N29" s="99"/>
      <c r="O29" s="99" t="s">
        <v>9</v>
      </c>
      <c r="P29" s="7"/>
      <c r="Q29" s="84"/>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row>
    <row r="30" spans="1:82" s="12" customFormat="1" ht="43.5" x14ac:dyDescent="0.5">
      <c r="A30" s="19" t="s">
        <v>102</v>
      </c>
      <c r="B30" s="19" t="str">
        <f t="shared" si="1"/>
        <v>Orientation2</v>
      </c>
      <c r="C30" s="130" t="s">
        <v>103</v>
      </c>
      <c r="D30" s="88">
        <v>2.1</v>
      </c>
      <c r="E30" s="21" t="s">
        <v>104</v>
      </c>
      <c r="F30" s="153" t="s">
        <v>71</v>
      </c>
      <c r="G30" s="70" t="s">
        <v>62</v>
      </c>
      <c r="H30" s="70" t="s">
        <v>719</v>
      </c>
      <c r="I30" s="105"/>
      <c r="J30" s="105" t="s">
        <v>9</v>
      </c>
      <c r="K30" s="54"/>
      <c r="L30" s="54" t="s">
        <v>116</v>
      </c>
      <c r="M30" s="70"/>
      <c r="N30" s="105"/>
      <c r="O30" s="286" t="s">
        <v>9</v>
      </c>
      <c r="P30" s="54"/>
      <c r="Q30" s="8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row>
    <row r="31" spans="1:82" s="1" customFormat="1" ht="130.5" x14ac:dyDescent="0.5">
      <c r="A31" s="19" t="s">
        <v>102</v>
      </c>
      <c r="B31" s="19" t="str">
        <f t="shared" si="1"/>
        <v>Orientation2</v>
      </c>
      <c r="C31" s="130" t="s">
        <v>103</v>
      </c>
      <c r="D31" s="88">
        <v>2.2000000000000002</v>
      </c>
      <c r="E31" s="20" t="s">
        <v>117</v>
      </c>
      <c r="F31" s="3" t="s">
        <v>118</v>
      </c>
      <c r="G31" s="64" t="s">
        <v>62</v>
      </c>
      <c r="I31" s="99" t="s">
        <v>70</v>
      </c>
      <c r="J31" s="99" t="s">
        <v>9</v>
      </c>
      <c r="K31" s="7" t="s">
        <v>119</v>
      </c>
      <c r="L31" s="7"/>
      <c r="M31" s="64">
        <v>2016</v>
      </c>
      <c r="N31" s="99"/>
      <c r="O31" s="99" t="s">
        <v>9</v>
      </c>
      <c r="P31" s="7"/>
      <c r="Q31" s="84"/>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row>
    <row r="32" spans="1:82" s="1" customFormat="1" ht="174" x14ac:dyDescent="0.5">
      <c r="A32" s="19" t="s">
        <v>102</v>
      </c>
      <c r="B32" s="19" t="str">
        <f t="shared" si="1"/>
        <v>Orientation2</v>
      </c>
      <c r="C32" s="130" t="s">
        <v>103</v>
      </c>
      <c r="D32" s="88">
        <v>2.2000000000000002</v>
      </c>
      <c r="E32" s="20" t="s">
        <v>117</v>
      </c>
      <c r="F32" s="3" t="s">
        <v>120</v>
      </c>
      <c r="G32" s="64" t="s">
        <v>62</v>
      </c>
      <c r="I32" s="99" t="s">
        <v>70</v>
      </c>
      <c r="J32" s="99" t="s">
        <v>9</v>
      </c>
      <c r="K32" s="7" t="s">
        <v>121</v>
      </c>
      <c r="L32" s="7"/>
      <c r="M32" s="64">
        <v>2020</v>
      </c>
      <c r="N32" s="99"/>
      <c r="O32" s="99" t="s">
        <v>9</v>
      </c>
      <c r="P32" s="7"/>
      <c r="Q32" s="84"/>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row>
    <row r="33" spans="1:82" s="1" customFormat="1" ht="116" x14ac:dyDescent="0.5">
      <c r="A33" s="19" t="s">
        <v>102</v>
      </c>
      <c r="B33" s="19" t="str">
        <f t="shared" si="1"/>
        <v>Orientation2</v>
      </c>
      <c r="C33" s="130" t="s">
        <v>103</v>
      </c>
      <c r="D33" s="88">
        <v>2.2000000000000002</v>
      </c>
      <c r="E33" s="20" t="s">
        <v>117</v>
      </c>
      <c r="F33" s="3" t="s">
        <v>122</v>
      </c>
      <c r="G33" s="64" t="s">
        <v>62</v>
      </c>
      <c r="I33" s="99"/>
      <c r="J33" s="99" t="s">
        <v>9</v>
      </c>
      <c r="K33" s="7" t="s">
        <v>123</v>
      </c>
      <c r="L33" s="7"/>
      <c r="M33" s="64"/>
      <c r="N33" s="99"/>
      <c r="O33" s="99" t="s">
        <v>9</v>
      </c>
      <c r="P33" s="7"/>
      <c r="Q33" s="84"/>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row>
    <row r="34" spans="1:82" s="1" customFormat="1" ht="43.5" x14ac:dyDescent="0.5">
      <c r="A34" s="19" t="s">
        <v>102</v>
      </c>
      <c r="B34" s="19" t="str">
        <f t="shared" si="1"/>
        <v>Orientation2</v>
      </c>
      <c r="C34" s="130" t="s">
        <v>103</v>
      </c>
      <c r="D34" s="88">
        <v>2.2000000000000002</v>
      </c>
      <c r="E34" s="20" t="s">
        <v>117</v>
      </c>
      <c r="F34" s="3" t="s">
        <v>124</v>
      </c>
      <c r="G34" s="64" t="s">
        <v>62</v>
      </c>
      <c r="I34" s="99"/>
      <c r="J34" s="99" t="s">
        <v>13</v>
      </c>
      <c r="K34" s="7" t="s">
        <v>125</v>
      </c>
      <c r="L34" s="7"/>
      <c r="M34" s="64"/>
      <c r="N34" s="99"/>
      <c r="O34" s="99" t="s">
        <v>13</v>
      </c>
      <c r="P34" s="7"/>
      <c r="Q34" s="84"/>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row>
    <row r="35" spans="1:82" s="1" customFormat="1" ht="43.5" x14ac:dyDescent="0.5">
      <c r="A35" s="19" t="s">
        <v>102</v>
      </c>
      <c r="B35" s="19" t="str">
        <f t="shared" si="1"/>
        <v>Orientation2</v>
      </c>
      <c r="C35" s="130" t="s">
        <v>103</v>
      </c>
      <c r="D35" s="88">
        <v>2.2000000000000002</v>
      </c>
      <c r="E35" s="20" t="s">
        <v>117</v>
      </c>
      <c r="F35" s="3" t="s">
        <v>126</v>
      </c>
      <c r="G35" s="64" t="s">
        <v>62</v>
      </c>
      <c r="I35" s="99" t="s">
        <v>70</v>
      </c>
      <c r="J35" s="99" t="s">
        <v>9</v>
      </c>
      <c r="K35" s="7" t="s">
        <v>127</v>
      </c>
      <c r="L35" s="7"/>
      <c r="M35" s="64"/>
      <c r="N35" s="99"/>
      <c r="O35" s="99" t="s">
        <v>9</v>
      </c>
      <c r="P35" s="7"/>
      <c r="Q35" s="84"/>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row>
    <row r="36" spans="1:82" s="12" customFormat="1" ht="43.5" x14ac:dyDescent="0.5">
      <c r="A36" s="19" t="s">
        <v>102</v>
      </c>
      <c r="B36" s="19" t="str">
        <f t="shared" si="1"/>
        <v>Orientation2</v>
      </c>
      <c r="C36" s="130" t="s">
        <v>103</v>
      </c>
      <c r="D36" s="88">
        <v>2.2000000000000002</v>
      </c>
      <c r="E36" s="21" t="s">
        <v>117</v>
      </c>
      <c r="F36" s="153" t="s">
        <v>71</v>
      </c>
      <c r="G36" s="70" t="s">
        <v>62</v>
      </c>
      <c r="H36" s="70" t="s">
        <v>719</v>
      </c>
      <c r="I36" s="105" t="s">
        <v>70</v>
      </c>
      <c r="J36" s="105" t="s">
        <v>9</v>
      </c>
      <c r="K36" s="54"/>
      <c r="L36" s="54" t="s">
        <v>128</v>
      </c>
      <c r="M36" s="70"/>
      <c r="N36" s="105"/>
      <c r="O36" s="286" t="s">
        <v>9</v>
      </c>
      <c r="P36" s="54"/>
      <c r="Q36" s="84"/>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row>
    <row r="37" spans="1:82" s="1" customFormat="1" ht="72.5" x14ac:dyDescent="0.5">
      <c r="A37" s="19" t="s">
        <v>102</v>
      </c>
      <c r="B37" s="19" t="str">
        <f t="shared" si="1"/>
        <v>Orientation2</v>
      </c>
      <c r="C37" s="130" t="s">
        <v>129</v>
      </c>
      <c r="D37" s="88">
        <v>2.2999999999999998</v>
      </c>
      <c r="E37" s="20" t="s">
        <v>130</v>
      </c>
      <c r="F37" s="3" t="s">
        <v>131</v>
      </c>
      <c r="G37" s="64" t="s">
        <v>62</v>
      </c>
      <c r="I37" s="99"/>
      <c r="J37" s="99" t="s">
        <v>9</v>
      </c>
      <c r="K37" s="7" t="s">
        <v>132</v>
      </c>
      <c r="L37" s="7"/>
      <c r="M37" s="64"/>
      <c r="N37" s="99"/>
      <c r="O37" s="99" t="s">
        <v>9</v>
      </c>
      <c r="P37" s="7"/>
      <c r="Q37" s="84"/>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row>
    <row r="38" spans="1:82" s="1" customFormat="1" ht="87" x14ac:dyDescent="0.5">
      <c r="A38" s="19" t="s">
        <v>102</v>
      </c>
      <c r="B38" s="19" t="str">
        <f t="shared" si="1"/>
        <v>Orientation2</v>
      </c>
      <c r="C38" s="130" t="s">
        <v>129</v>
      </c>
      <c r="D38" s="88">
        <v>2.2999999999999998</v>
      </c>
      <c r="E38" s="20" t="s">
        <v>130</v>
      </c>
      <c r="F38" s="3" t="s">
        <v>133</v>
      </c>
      <c r="G38" s="64" t="s">
        <v>62</v>
      </c>
      <c r="I38" s="99"/>
      <c r="J38" s="99" t="s">
        <v>9</v>
      </c>
      <c r="K38" s="119" t="s">
        <v>134</v>
      </c>
      <c r="L38" s="7"/>
      <c r="M38" s="64"/>
      <c r="N38" s="99"/>
      <c r="O38" s="99" t="s">
        <v>9</v>
      </c>
      <c r="P38" s="119"/>
      <c r="Q38" s="84"/>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row>
    <row r="39" spans="1:82" s="1" customFormat="1" ht="87" x14ac:dyDescent="0.5">
      <c r="A39" s="19" t="s">
        <v>102</v>
      </c>
      <c r="B39" s="19" t="str">
        <f t="shared" si="1"/>
        <v>Orientation2</v>
      </c>
      <c r="C39" s="130" t="s">
        <v>129</v>
      </c>
      <c r="D39" s="88">
        <v>2.2999999999999998</v>
      </c>
      <c r="E39" s="20" t="s">
        <v>130</v>
      </c>
      <c r="F39" s="3" t="s">
        <v>135</v>
      </c>
      <c r="G39" s="64" t="s">
        <v>62</v>
      </c>
      <c r="I39" s="99"/>
      <c r="J39" s="99" t="s">
        <v>665</v>
      </c>
      <c r="K39" s="7" t="s">
        <v>136</v>
      </c>
      <c r="L39" s="7"/>
      <c r="M39" s="64"/>
      <c r="N39" s="99"/>
      <c r="O39" s="99" t="s">
        <v>665</v>
      </c>
      <c r="P39" s="7"/>
      <c r="Q39" s="84"/>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row>
    <row r="40" spans="1:82" s="1" customFormat="1" ht="58" x14ac:dyDescent="0.5">
      <c r="A40" s="19" t="s">
        <v>102</v>
      </c>
      <c r="B40" s="19" t="str">
        <f t="shared" si="1"/>
        <v>Orientation2</v>
      </c>
      <c r="C40" s="130" t="s">
        <v>129</v>
      </c>
      <c r="D40" s="88">
        <v>2.2999999999999998</v>
      </c>
      <c r="E40" s="20" t="s">
        <v>130</v>
      </c>
      <c r="F40" s="3" t="s">
        <v>137</v>
      </c>
      <c r="G40" s="64" t="s">
        <v>62</v>
      </c>
      <c r="I40" s="99"/>
      <c r="J40" s="99" t="s">
        <v>9</v>
      </c>
      <c r="K40" s="7" t="s">
        <v>138</v>
      </c>
      <c r="L40" s="7"/>
      <c r="M40" s="64"/>
      <c r="N40" s="99"/>
      <c r="O40" s="99" t="s">
        <v>9</v>
      </c>
      <c r="P40" s="7"/>
      <c r="Q40" s="84"/>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row>
    <row r="41" spans="1:82" s="1" customFormat="1" ht="58" x14ac:dyDescent="0.5">
      <c r="A41" s="19" t="s">
        <v>102</v>
      </c>
      <c r="B41" s="19" t="str">
        <f t="shared" si="1"/>
        <v>Orientation2</v>
      </c>
      <c r="C41" s="130" t="s">
        <v>129</v>
      </c>
      <c r="D41" s="88">
        <v>2.2999999999999998</v>
      </c>
      <c r="E41" s="20" t="s">
        <v>130</v>
      </c>
      <c r="F41" s="3" t="s">
        <v>139</v>
      </c>
      <c r="G41" s="64" t="s">
        <v>62</v>
      </c>
      <c r="I41" s="99"/>
      <c r="J41" s="99" t="s">
        <v>529</v>
      </c>
      <c r="K41" s="7"/>
      <c r="L41" s="7" t="s">
        <v>140</v>
      </c>
      <c r="M41" s="64"/>
      <c r="N41" s="99"/>
      <c r="O41" s="99" t="s">
        <v>529</v>
      </c>
      <c r="P41" s="7"/>
      <c r="Q41" s="84"/>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row>
    <row r="42" spans="1:82" s="12" customFormat="1" ht="58" x14ac:dyDescent="0.5">
      <c r="A42" s="19" t="s">
        <v>102</v>
      </c>
      <c r="B42" s="19" t="str">
        <f t="shared" si="1"/>
        <v>Orientation2</v>
      </c>
      <c r="C42" s="130" t="s">
        <v>129</v>
      </c>
      <c r="D42" s="88">
        <v>2.2999999999999998</v>
      </c>
      <c r="E42" s="21" t="s">
        <v>130</v>
      </c>
      <c r="F42" s="153" t="s">
        <v>71</v>
      </c>
      <c r="G42" s="70" t="s">
        <v>62</v>
      </c>
      <c r="H42" s="70" t="s">
        <v>719</v>
      </c>
      <c r="I42" s="105"/>
      <c r="J42" s="105" t="s">
        <v>9</v>
      </c>
      <c r="K42" s="54"/>
      <c r="L42" s="54" t="s">
        <v>141</v>
      </c>
      <c r="M42" s="70"/>
      <c r="N42" s="105"/>
      <c r="O42" s="286" t="s">
        <v>9</v>
      </c>
      <c r="P42" s="54"/>
      <c r="Q42" s="84"/>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row>
    <row r="43" spans="1:82" s="1" customFormat="1" ht="58" x14ac:dyDescent="0.5">
      <c r="A43" s="19" t="s">
        <v>102</v>
      </c>
      <c r="B43" s="19" t="str">
        <f t="shared" si="1"/>
        <v>Orientation2</v>
      </c>
      <c r="C43" s="130" t="s">
        <v>129</v>
      </c>
      <c r="D43" s="88">
        <v>2.4</v>
      </c>
      <c r="E43" s="20" t="s">
        <v>142</v>
      </c>
      <c r="F43" s="3" t="s">
        <v>143</v>
      </c>
      <c r="G43" s="64" t="s">
        <v>144</v>
      </c>
      <c r="I43" s="99"/>
      <c r="J43" s="99" t="s">
        <v>665</v>
      </c>
      <c r="K43" s="7" t="s">
        <v>145</v>
      </c>
      <c r="L43" s="7"/>
      <c r="M43" s="64">
        <v>2017</v>
      </c>
      <c r="N43" s="99"/>
      <c r="O43" s="99" t="s">
        <v>665</v>
      </c>
      <c r="P43" s="7"/>
      <c r="Q43" s="84"/>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row>
    <row r="44" spans="1:82" s="1" customFormat="1" ht="58" x14ac:dyDescent="0.5">
      <c r="A44" s="19" t="s">
        <v>102</v>
      </c>
      <c r="B44" s="19" t="str">
        <f t="shared" si="1"/>
        <v>Orientation2</v>
      </c>
      <c r="C44" s="130" t="s">
        <v>129</v>
      </c>
      <c r="D44" s="88">
        <v>2.4</v>
      </c>
      <c r="E44" s="20" t="s">
        <v>142</v>
      </c>
      <c r="F44" s="3" t="s">
        <v>146</v>
      </c>
      <c r="G44" s="64" t="s">
        <v>144</v>
      </c>
      <c r="I44" s="99"/>
      <c r="J44" s="99" t="s">
        <v>13</v>
      </c>
      <c r="K44" s="7" t="s">
        <v>147</v>
      </c>
      <c r="L44" s="7"/>
      <c r="M44" s="64"/>
      <c r="N44" s="99"/>
      <c r="O44" s="99" t="s">
        <v>13</v>
      </c>
      <c r="P44" s="7"/>
      <c r="Q44" s="84"/>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row>
    <row r="45" spans="1:82" s="12" customFormat="1" ht="58" x14ac:dyDescent="0.5">
      <c r="A45" s="19" t="s">
        <v>102</v>
      </c>
      <c r="B45" s="19" t="str">
        <f t="shared" si="1"/>
        <v>Orientation2</v>
      </c>
      <c r="C45" s="130" t="s">
        <v>129</v>
      </c>
      <c r="D45" s="88">
        <v>2.4</v>
      </c>
      <c r="E45" s="21" t="s">
        <v>142</v>
      </c>
      <c r="F45" s="153" t="s">
        <v>71</v>
      </c>
      <c r="G45" s="70" t="s">
        <v>144</v>
      </c>
      <c r="H45" s="70" t="s">
        <v>687</v>
      </c>
      <c r="I45" s="105"/>
      <c r="J45" s="105" t="s">
        <v>665</v>
      </c>
      <c r="K45" s="54" t="s">
        <v>674</v>
      </c>
      <c r="L45" s="54" t="s">
        <v>148</v>
      </c>
      <c r="M45" s="70">
        <v>2017</v>
      </c>
      <c r="N45" s="105" t="s">
        <v>74</v>
      </c>
      <c r="O45" s="99" t="s">
        <v>665</v>
      </c>
      <c r="P45" s="276" t="s">
        <v>683</v>
      </c>
      <c r="Q45" s="84"/>
      <c r="R45" s="6" t="s">
        <v>537</v>
      </c>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row>
    <row r="46" spans="1:82" s="1" customFormat="1" ht="43.5" x14ac:dyDescent="0.5">
      <c r="A46" s="19" t="s">
        <v>102</v>
      </c>
      <c r="B46" s="19" t="str">
        <f t="shared" si="1"/>
        <v>Orientation2</v>
      </c>
      <c r="C46" s="130" t="s">
        <v>149</v>
      </c>
      <c r="D46" s="88">
        <v>2.5</v>
      </c>
      <c r="E46" s="20" t="s">
        <v>150</v>
      </c>
      <c r="F46" s="3" t="s">
        <v>151</v>
      </c>
      <c r="G46" s="64" t="s">
        <v>82</v>
      </c>
      <c r="I46" s="99"/>
      <c r="J46" s="99" t="s">
        <v>665</v>
      </c>
      <c r="K46" s="7" t="s">
        <v>152</v>
      </c>
      <c r="L46" s="7"/>
      <c r="M46" s="64">
        <v>2018</v>
      </c>
      <c r="N46" s="99"/>
      <c r="O46" s="99" t="s">
        <v>665</v>
      </c>
      <c r="P46" s="7" t="s">
        <v>747</v>
      </c>
      <c r="Q46" s="84"/>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row>
    <row r="47" spans="1:82" s="1" customFormat="1" ht="43.5" x14ac:dyDescent="0.5">
      <c r="A47" s="19" t="s">
        <v>102</v>
      </c>
      <c r="B47" s="19" t="str">
        <f t="shared" si="1"/>
        <v>Orientation2</v>
      </c>
      <c r="C47" s="130" t="s">
        <v>149</v>
      </c>
      <c r="D47" s="88">
        <v>2.5</v>
      </c>
      <c r="E47" s="20" t="s">
        <v>150</v>
      </c>
      <c r="F47" s="3" t="s">
        <v>153</v>
      </c>
      <c r="G47" s="64" t="s">
        <v>82</v>
      </c>
      <c r="I47" s="99"/>
      <c r="J47" s="99" t="s">
        <v>665</v>
      </c>
      <c r="K47" s="7"/>
      <c r="L47" s="7"/>
      <c r="M47" s="64">
        <v>2018</v>
      </c>
      <c r="N47" s="99"/>
      <c r="O47" s="99" t="s">
        <v>665</v>
      </c>
      <c r="P47" s="7"/>
      <c r="Q47" s="84"/>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row>
    <row r="48" spans="1:82" s="12" customFormat="1" ht="87" x14ac:dyDescent="0.5">
      <c r="A48" s="19" t="s">
        <v>102</v>
      </c>
      <c r="B48" s="19" t="str">
        <f t="shared" si="1"/>
        <v>Orientation2</v>
      </c>
      <c r="C48" s="130" t="s">
        <v>149</v>
      </c>
      <c r="D48" s="88">
        <v>2.5</v>
      </c>
      <c r="E48" s="21" t="s">
        <v>150</v>
      </c>
      <c r="F48" s="153" t="s">
        <v>71</v>
      </c>
      <c r="G48" s="70" t="s">
        <v>82</v>
      </c>
      <c r="H48" s="70" t="s">
        <v>686</v>
      </c>
      <c r="I48" s="105"/>
      <c r="J48" s="105" t="s">
        <v>665</v>
      </c>
      <c r="K48" s="54" t="s">
        <v>154</v>
      </c>
      <c r="L48" s="54" t="s">
        <v>155</v>
      </c>
      <c r="M48" s="70">
        <v>2021</v>
      </c>
      <c r="N48" s="105"/>
      <c r="O48" s="99" t="s">
        <v>665</v>
      </c>
      <c r="P48" s="276" t="s">
        <v>684</v>
      </c>
      <c r="Q48" s="84"/>
      <c r="R48" s="6" t="s">
        <v>537</v>
      </c>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row>
    <row r="49" spans="1:82" s="1" customFormat="1" ht="72.5" x14ac:dyDescent="0.5">
      <c r="A49" s="22" t="s">
        <v>156</v>
      </c>
      <c r="B49" s="22" t="str">
        <f t="shared" si="1"/>
        <v>Orientation3</v>
      </c>
      <c r="C49" s="131" t="s">
        <v>157</v>
      </c>
      <c r="D49" s="89">
        <v>3.1</v>
      </c>
      <c r="E49" s="23" t="s">
        <v>158</v>
      </c>
      <c r="F49" s="3" t="s">
        <v>159</v>
      </c>
      <c r="G49" s="81" t="s">
        <v>160</v>
      </c>
      <c r="H49" s="3"/>
      <c r="I49" s="99"/>
      <c r="J49" s="99" t="s">
        <v>665</v>
      </c>
      <c r="K49" s="7" t="s">
        <v>161</v>
      </c>
      <c r="L49" s="7"/>
      <c r="M49" s="64">
        <v>2021</v>
      </c>
      <c r="N49" s="99" t="s">
        <v>74</v>
      </c>
      <c r="O49" s="99" t="s">
        <v>665</v>
      </c>
      <c r="P49" s="7" t="s">
        <v>770</v>
      </c>
      <c r="Q49" s="84"/>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row>
    <row r="50" spans="1:82" s="1" customFormat="1" ht="72.5" x14ac:dyDescent="0.5">
      <c r="A50" s="22" t="s">
        <v>156</v>
      </c>
      <c r="B50" s="22" t="str">
        <f t="shared" si="1"/>
        <v>Orientation3</v>
      </c>
      <c r="C50" s="131" t="s">
        <v>157</v>
      </c>
      <c r="D50" s="89">
        <v>3.1</v>
      </c>
      <c r="E50" s="23" t="s">
        <v>158</v>
      </c>
      <c r="F50" s="3" t="s">
        <v>162</v>
      </c>
      <c r="G50" s="81" t="s">
        <v>160</v>
      </c>
      <c r="H50" s="3"/>
      <c r="I50" s="99"/>
      <c r="J50" s="99" t="s">
        <v>665</v>
      </c>
      <c r="K50" s="7" t="s">
        <v>163</v>
      </c>
      <c r="L50" s="7"/>
      <c r="M50" s="64"/>
      <c r="N50" s="99"/>
      <c r="O50" s="99" t="s">
        <v>665</v>
      </c>
      <c r="P50" s="7" t="s">
        <v>702</v>
      </c>
      <c r="Q50" s="84"/>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row>
    <row r="51" spans="1:82" s="1" customFormat="1" ht="100.5" customHeight="1" x14ac:dyDescent="0.5">
      <c r="A51" s="22" t="s">
        <v>156</v>
      </c>
      <c r="B51" s="22" t="str">
        <f t="shared" si="1"/>
        <v>Orientation3</v>
      </c>
      <c r="C51" s="131" t="s">
        <v>157</v>
      </c>
      <c r="D51" s="89">
        <v>3.1</v>
      </c>
      <c r="E51" s="23" t="s">
        <v>158</v>
      </c>
      <c r="F51" s="3" t="s">
        <v>164</v>
      </c>
      <c r="G51" s="81" t="s">
        <v>160</v>
      </c>
      <c r="H51" s="3"/>
      <c r="I51" s="99"/>
      <c r="J51" s="99" t="s">
        <v>665</v>
      </c>
      <c r="K51" s="118" t="s">
        <v>165</v>
      </c>
      <c r="L51" s="118"/>
      <c r="M51" s="64"/>
      <c r="N51" s="99"/>
      <c r="O51" s="99" t="s">
        <v>665</v>
      </c>
      <c r="P51" s="118" t="s">
        <v>795</v>
      </c>
      <c r="Q51" s="84"/>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row>
    <row r="52" spans="1:82" s="12" customFormat="1" ht="72.5" x14ac:dyDescent="0.5">
      <c r="A52" s="22" t="s">
        <v>156</v>
      </c>
      <c r="B52" s="22" t="str">
        <f t="shared" si="1"/>
        <v>Orientation3</v>
      </c>
      <c r="C52" s="131" t="s">
        <v>157</v>
      </c>
      <c r="D52" s="89">
        <v>3.1</v>
      </c>
      <c r="E52" s="24" t="s">
        <v>158</v>
      </c>
      <c r="F52" s="154" t="s">
        <v>71</v>
      </c>
      <c r="G52" s="69" t="s">
        <v>160</v>
      </c>
      <c r="H52" s="69"/>
      <c r="I52" s="106"/>
      <c r="J52" s="106" t="s">
        <v>665</v>
      </c>
      <c r="K52" s="55"/>
      <c r="L52" s="55" t="s">
        <v>166</v>
      </c>
      <c r="M52" s="71">
        <v>2021</v>
      </c>
      <c r="N52" s="106" t="s">
        <v>74</v>
      </c>
      <c r="O52" s="111" t="s">
        <v>665</v>
      </c>
      <c r="P52" s="282" t="s">
        <v>775</v>
      </c>
      <c r="Q52" s="84"/>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row>
    <row r="53" spans="1:82" s="1" customFormat="1" ht="72.5" x14ac:dyDescent="0.5">
      <c r="A53" s="22" t="s">
        <v>156</v>
      </c>
      <c r="B53" s="22" t="str">
        <f t="shared" si="1"/>
        <v>Orientation3</v>
      </c>
      <c r="C53" s="131" t="s">
        <v>157</v>
      </c>
      <c r="D53" s="89">
        <v>3.2</v>
      </c>
      <c r="E53" s="25" t="s">
        <v>167</v>
      </c>
      <c r="F53" s="3" t="s">
        <v>168</v>
      </c>
      <c r="G53" s="64" t="s">
        <v>82</v>
      </c>
      <c r="I53" s="99"/>
      <c r="J53" s="99" t="s">
        <v>665</v>
      </c>
      <c r="K53" s="7" t="s">
        <v>169</v>
      </c>
      <c r="L53" s="7"/>
      <c r="M53" s="64">
        <v>2020</v>
      </c>
      <c r="N53" s="99"/>
      <c r="O53" s="99" t="s">
        <v>665</v>
      </c>
      <c r="P53" s="7"/>
      <c r="Q53" s="84"/>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row>
    <row r="54" spans="1:82" s="1" customFormat="1" ht="72.5" x14ac:dyDescent="0.5">
      <c r="A54" s="22" t="s">
        <v>156</v>
      </c>
      <c r="B54" s="22" t="str">
        <f t="shared" si="1"/>
        <v>Orientation3</v>
      </c>
      <c r="C54" s="131" t="s">
        <v>157</v>
      </c>
      <c r="D54" s="89">
        <v>3.2</v>
      </c>
      <c r="E54" s="25" t="s">
        <v>167</v>
      </c>
      <c r="F54" s="3" t="s">
        <v>170</v>
      </c>
      <c r="G54" s="64" t="s">
        <v>82</v>
      </c>
      <c r="I54" s="99"/>
      <c r="J54" s="99" t="s">
        <v>665</v>
      </c>
      <c r="K54" s="7" t="s">
        <v>171</v>
      </c>
      <c r="M54" s="64"/>
      <c r="N54" s="99"/>
      <c r="O54" s="99" t="s">
        <v>665</v>
      </c>
      <c r="P54" s="7"/>
      <c r="Q54" s="84"/>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row>
    <row r="55" spans="1:82" s="1" customFormat="1" ht="72.5" x14ac:dyDescent="0.5">
      <c r="A55" s="22" t="s">
        <v>156</v>
      </c>
      <c r="B55" s="22" t="str">
        <f t="shared" si="1"/>
        <v>Orientation3</v>
      </c>
      <c r="C55" s="131" t="s">
        <v>157</v>
      </c>
      <c r="D55" s="89">
        <v>3.2</v>
      </c>
      <c r="E55" s="25" t="s">
        <v>167</v>
      </c>
      <c r="F55" s="3" t="s">
        <v>172</v>
      </c>
      <c r="G55" s="64" t="s">
        <v>82</v>
      </c>
      <c r="H55" s="1" t="s">
        <v>685</v>
      </c>
      <c r="I55" s="99" t="s">
        <v>70</v>
      </c>
      <c r="J55" s="99" t="s">
        <v>665</v>
      </c>
      <c r="M55" s="64">
        <v>2023</v>
      </c>
      <c r="N55" s="99"/>
      <c r="O55" s="99" t="s">
        <v>665</v>
      </c>
      <c r="P55" s="7" t="s">
        <v>753</v>
      </c>
      <c r="Q55" s="84"/>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row>
    <row r="56" spans="1:82" s="1" customFormat="1" ht="72.5" x14ac:dyDescent="0.5">
      <c r="A56" s="22" t="s">
        <v>156</v>
      </c>
      <c r="B56" s="22" t="str">
        <f t="shared" si="1"/>
        <v>Orientation3</v>
      </c>
      <c r="C56" s="131" t="s">
        <v>157</v>
      </c>
      <c r="D56" s="89">
        <v>3.2</v>
      </c>
      <c r="E56" s="25" t="s">
        <v>167</v>
      </c>
      <c r="F56" s="3" t="s">
        <v>173</v>
      </c>
      <c r="G56" s="64" t="s">
        <v>82</v>
      </c>
      <c r="H56" s="1" t="s">
        <v>685</v>
      </c>
      <c r="I56" s="99" t="s">
        <v>70</v>
      </c>
      <c r="J56" s="99" t="s">
        <v>665</v>
      </c>
      <c r="M56" s="64">
        <v>2023</v>
      </c>
      <c r="N56" s="99"/>
      <c r="O56" s="99" t="s">
        <v>665</v>
      </c>
      <c r="P56" s="7" t="s">
        <v>753</v>
      </c>
      <c r="Q56" s="84"/>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row>
    <row r="57" spans="1:82" s="12" customFormat="1" ht="72.5" x14ac:dyDescent="0.5">
      <c r="A57" s="22" t="s">
        <v>156</v>
      </c>
      <c r="B57" s="22" t="str">
        <f t="shared" si="1"/>
        <v>Orientation3</v>
      </c>
      <c r="C57" s="131" t="s">
        <v>157</v>
      </c>
      <c r="D57" s="89">
        <v>3.2</v>
      </c>
      <c r="E57" s="26" t="s">
        <v>167</v>
      </c>
      <c r="F57" s="154" t="s">
        <v>71</v>
      </c>
      <c r="G57" s="71" t="s">
        <v>82</v>
      </c>
      <c r="H57" s="71" t="s">
        <v>685</v>
      </c>
      <c r="I57" s="106"/>
      <c r="J57" s="106" t="s">
        <v>665</v>
      </c>
      <c r="K57" s="55" t="s">
        <v>174</v>
      </c>
      <c r="L57" s="55" t="s">
        <v>175</v>
      </c>
      <c r="M57" s="71">
        <v>2020</v>
      </c>
      <c r="N57" s="106" t="s">
        <v>64</v>
      </c>
      <c r="O57" s="111" t="s">
        <v>665</v>
      </c>
      <c r="P57" s="282" t="s">
        <v>756</v>
      </c>
      <c r="Q57" s="84"/>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row>
    <row r="58" spans="1:82" s="1" customFormat="1" ht="217.5" x14ac:dyDescent="0.5">
      <c r="A58" s="22" t="s">
        <v>156</v>
      </c>
      <c r="B58" s="22" t="str">
        <f t="shared" si="1"/>
        <v>Orientation3</v>
      </c>
      <c r="C58" s="131" t="s">
        <v>176</v>
      </c>
      <c r="D58" s="89">
        <v>3.3</v>
      </c>
      <c r="E58" s="25" t="s">
        <v>177</v>
      </c>
      <c r="F58" s="3" t="s">
        <v>178</v>
      </c>
      <c r="G58" s="64" t="s">
        <v>160</v>
      </c>
      <c r="I58" s="99" t="s">
        <v>70</v>
      </c>
      <c r="J58" s="99" t="s">
        <v>9</v>
      </c>
      <c r="K58" s="7" t="s">
        <v>179</v>
      </c>
      <c r="L58" s="7"/>
      <c r="M58" s="64"/>
      <c r="N58" s="99" t="s">
        <v>74</v>
      </c>
      <c r="O58" s="99" t="s">
        <v>9</v>
      </c>
      <c r="P58" s="118" t="s">
        <v>771</v>
      </c>
      <c r="Q58" s="84"/>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row>
    <row r="59" spans="1:82" s="1" customFormat="1" ht="242.15" customHeight="1" x14ac:dyDescent="0.5">
      <c r="A59" s="22" t="s">
        <v>156</v>
      </c>
      <c r="B59" s="22" t="str">
        <f t="shared" si="1"/>
        <v>Orientation3</v>
      </c>
      <c r="C59" s="131" t="s">
        <v>176</v>
      </c>
      <c r="D59" s="89">
        <v>3.3</v>
      </c>
      <c r="E59" s="25" t="s">
        <v>177</v>
      </c>
      <c r="F59" s="3" t="s">
        <v>180</v>
      </c>
      <c r="G59" s="64" t="s">
        <v>160</v>
      </c>
      <c r="I59" s="99"/>
      <c r="J59" s="99" t="s">
        <v>9</v>
      </c>
      <c r="K59" s="7" t="s">
        <v>181</v>
      </c>
      <c r="L59" s="7"/>
      <c r="M59" s="64"/>
      <c r="N59" s="99" t="s">
        <v>74</v>
      </c>
      <c r="O59" s="99" t="s">
        <v>9</v>
      </c>
      <c r="P59" s="279" t="s">
        <v>796</v>
      </c>
      <c r="Q59" s="84"/>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row>
    <row r="60" spans="1:82" s="1" customFormat="1" ht="242.15" customHeight="1" x14ac:dyDescent="0.5">
      <c r="A60" s="22"/>
      <c r="B60" s="22"/>
      <c r="C60" s="131"/>
      <c r="D60" s="89"/>
      <c r="E60" s="25" t="s">
        <v>177</v>
      </c>
      <c r="F60" s="3" t="s">
        <v>536</v>
      </c>
      <c r="G60" s="64"/>
      <c r="I60" s="99"/>
      <c r="J60" s="99" t="s">
        <v>9</v>
      </c>
      <c r="K60" s="7" t="s">
        <v>182</v>
      </c>
      <c r="L60" s="7"/>
      <c r="M60" s="64"/>
      <c r="N60" s="99"/>
      <c r="O60" s="99" t="s">
        <v>9</v>
      </c>
      <c r="P60" s="7"/>
      <c r="Q60" s="84"/>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row>
    <row r="61" spans="1:82" s="12" customFormat="1" ht="72.5" x14ac:dyDescent="0.5">
      <c r="A61" s="22" t="s">
        <v>156</v>
      </c>
      <c r="B61" s="22" t="str">
        <f t="shared" si="1"/>
        <v>Orientation3</v>
      </c>
      <c r="C61" s="131" t="s">
        <v>176</v>
      </c>
      <c r="D61" s="89">
        <v>3.3</v>
      </c>
      <c r="E61" s="26" t="s">
        <v>177</v>
      </c>
      <c r="F61" s="154" t="s">
        <v>71</v>
      </c>
      <c r="G61" s="71" t="s">
        <v>160</v>
      </c>
      <c r="H61" s="71"/>
      <c r="I61" s="106"/>
      <c r="J61" s="106" t="s">
        <v>9</v>
      </c>
      <c r="K61" s="55"/>
      <c r="L61" s="55" t="s">
        <v>183</v>
      </c>
      <c r="M61" s="71"/>
      <c r="N61" s="106" t="s">
        <v>74</v>
      </c>
      <c r="O61" s="168" t="s">
        <v>9</v>
      </c>
      <c r="P61" s="282" t="s">
        <v>772</v>
      </c>
      <c r="Q61" s="84"/>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row>
    <row r="62" spans="1:82" s="14" customFormat="1" ht="72.5" x14ac:dyDescent="0.5">
      <c r="A62" s="22" t="s">
        <v>156</v>
      </c>
      <c r="B62" s="22" t="str">
        <f t="shared" si="1"/>
        <v>Orientation3</v>
      </c>
      <c r="C62" s="131" t="s">
        <v>176</v>
      </c>
      <c r="D62" s="89">
        <v>3.4</v>
      </c>
      <c r="E62" s="26" t="s">
        <v>184</v>
      </c>
      <c r="F62" s="155" t="s">
        <v>71</v>
      </c>
      <c r="G62" s="75" t="s">
        <v>160</v>
      </c>
      <c r="H62" s="75"/>
      <c r="I62" s="102"/>
      <c r="J62" s="76" t="s">
        <v>13</v>
      </c>
      <c r="K62" s="76"/>
      <c r="L62" s="76"/>
      <c r="M62" s="76"/>
      <c r="N62" s="76"/>
      <c r="O62" s="76" t="s">
        <v>13</v>
      </c>
      <c r="P62" s="76"/>
      <c r="Q62" s="84"/>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row>
    <row r="63" spans="1:82" s="12" customFormat="1" ht="159.5" x14ac:dyDescent="0.5">
      <c r="A63" s="22" t="s">
        <v>156</v>
      </c>
      <c r="B63" s="22" t="str">
        <f t="shared" si="1"/>
        <v>Orientation3</v>
      </c>
      <c r="C63" s="131" t="s">
        <v>176</v>
      </c>
      <c r="D63" s="89">
        <v>3.5</v>
      </c>
      <c r="E63" s="26" t="s">
        <v>185</v>
      </c>
      <c r="F63" s="226" t="s">
        <v>71</v>
      </c>
      <c r="G63" s="227" t="s">
        <v>160</v>
      </c>
      <c r="H63" s="227"/>
      <c r="I63" s="228"/>
      <c r="J63" s="228" t="s">
        <v>9</v>
      </c>
      <c r="K63" s="229" t="s">
        <v>186</v>
      </c>
      <c r="L63" s="229"/>
      <c r="M63" s="227"/>
      <c r="N63" s="228"/>
      <c r="O63" s="283" t="s">
        <v>9</v>
      </c>
      <c r="P63" s="283" t="s">
        <v>797</v>
      </c>
      <c r="Q63" s="84"/>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row>
    <row r="64" spans="1:82" s="1" customFormat="1" ht="72.5" x14ac:dyDescent="0.5">
      <c r="A64" s="22" t="s">
        <v>156</v>
      </c>
      <c r="B64" s="22" t="str">
        <f>LEFT(A64,12)</f>
        <v>Orientation3</v>
      </c>
      <c r="C64" s="131" t="s">
        <v>176</v>
      </c>
      <c r="D64" s="89">
        <v>3.6</v>
      </c>
      <c r="E64" s="25" t="s">
        <v>187</v>
      </c>
      <c r="F64" s="3" t="s">
        <v>188</v>
      </c>
      <c r="G64" s="64" t="s">
        <v>160</v>
      </c>
      <c r="I64" s="99"/>
      <c r="J64" s="99" t="s">
        <v>15</v>
      </c>
      <c r="K64" s="7" t="s">
        <v>189</v>
      </c>
      <c r="L64" s="7"/>
      <c r="M64" s="64"/>
      <c r="N64" s="99" t="s">
        <v>100</v>
      </c>
      <c r="O64" s="99" t="s">
        <v>9</v>
      </c>
      <c r="P64" s="7" t="s">
        <v>773</v>
      </c>
      <c r="Q64" s="84"/>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row>
    <row r="65" spans="1:82" s="1" customFormat="1" ht="73" thickBot="1" x14ac:dyDescent="0.55000000000000004">
      <c r="A65" s="22" t="s">
        <v>156</v>
      </c>
      <c r="B65" s="22" t="str">
        <f>LEFT(A65,12)</f>
        <v>Orientation3</v>
      </c>
      <c r="C65" s="131" t="s">
        <v>176</v>
      </c>
      <c r="D65" s="89">
        <v>3.6</v>
      </c>
      <c r="E65" s="25" t="s">
        <v>187</v>
      </c>
      <c r="F65" s="3" t="s">
        <v>190</v>
      </c>
      <c r="G65" s="64" t="s">
        <v>160</v>
      </c>
      <c r="I65" s="99"/>
      <c r="J65" s="99" t="s">
        <v>15</v>
      </c>
      <c r="K65" s="7" t="s">
        <v>191</v>
      </c>
      <c r="L65" s="7"/>
      <c r="M65" s="64"/>
      <c r="N65" s="99" t="s">
        <v>100</v>
      </c>
      <c r="O65" s="299" t="s">
        <v>665</v>
      </c>
      <c r="P65" s="300" t="s">
        <v>799</v>
      </c>
      <c r="Q65" s="84"/>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row>
    <row r="66" spans="1:82" s="1" customFormat="1" ht="72.5" x14ac:dyDescent="0.5">
      <c r="A66" s="22" t="s">
        <v>156</v>
      </c>
      <c r="B66" s="22" t="str">
        <f t="shared" si="1"/>
        <v>Orientation3</v>
      </c>
      <c r="C66" s="131" t="s">
        <v>176</v>
      </c>
      <c r="D66" s="89">
        <v>3.6</v>
      </c>
      <c r="E66" s="25" t="s">
        <v>187</v>
      </c>
      <c r="F66" s="3" t="s">
        <v>801</v>
      </c>
      <c r="G66" s="64" t="s">
        <v>160</v>
      </c>
      <c r="I66" s="99"/>
      <c r="J66" s="99" t="s">
        <v>15</v>
      </c>
      <c r="K66" s="7" t="s">
        <v>800</v>
      </c>
      <c r="L66" s="7"/>
      <c r="M66" s="64"/>
      <c r="N66" s="99" t="s">
        <v>100</v>
      </c>
      <c r="O66" s="284" t="s">
        <v>665</v>
      </c>
      <c r="P66" s="314" t="s">
        <v>802</v>
      </c>
      <c r="Q66" s="84"/>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row>
    <row r="67" spans="1:82" s="12" customFormat="1" ht="72.5" x14ac:dyDescent="0.5">
      <c r="A67" s="22" t="s">
        <v>156</v>
      </c>
      <c r="B67" s="22" t="str">
        <f t="shared" si="1"/>
        <v>Orientation3</v>
      </c>
      <c r="C67" s="131" t="s">
        <v>176</v>
      </c>
      <c r="D67" s="89">
        <v>3.6</v>
      </c>
      <c r="E67" s="26" t="s">
        <v>187</v>
      </c>
      <c r="F67" s="154" t="s">
        <v>71</v>
      </c>
      <c r="G67" s="71" t="s">
        <v>160</v>
      </c>
      <c r="H67" s="71"/>
      <c r="I67" s="168"/>
      <c r="J67" s="168" t="s">
        <v>9</v>
      </c>
      <c r="K67" s="55" t="s">
        <v>179</v>
      </c>
      <c r="L67" s="55" t="s">
        <v>192</v>
      </c>
      <c r="M67" s="71"/>
      <c r="N67" s="106" t="s">
        <v>100</v>
      </c>
      <c r="O67" s="168" t="s">
        <v>9</v>
      </c>
      <c r="P67" s="168" t="s">
        <v>774</v>
      </c>
      <c r="Q67" s="84"/>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row>
    <row r="68" spans="1:82" s="1" customFormat="1" ht="99.75" customHeight="1" x14ac:dyDescent="0.5">
      <c r="A68" s="27" t="s">
        <v>193</v>
      </c>
      <c r="B68" s="27" t="str">
        <f t="shared" si="1"/>
        <v>Orientation4</v>
      </c>
      <c r="C68" s="132" t="s">
        <v>194</v>
      </c>
      <c r="D68" s="90">
        <v>4.0999999999999996</v>
      </c>
      <c r="E68" s="28" t="s">
        <v>195</v>
      </c>
      <c r="F68" s="3" t="s">
        <v>196</v>
      </c>
      <c r="G68" s="64" t="s">
        <v>197</v>
      </c>
      <c r="I68" s="99" t="s">
        <v>70</v>
      </c>
      <c r="J68" s="99" t="s">
        <v>9</v>
      </c>
      <c r="K68" s="3" t="s">
        <v>198</v>
      </c>
      <c r="L68" s="3"/>
      <c r="M68" s="64"/>
      <c r="N68" s="99"/>
      <c r="O68" s="99" t="s">
        <v>9</v>
      </c>
      <c r="P68" s="7" t="s">
        <v>780</v>
      </c>
      <c r="Q68" s="84"/>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row>
    <row r="69" spans="1:82" s="1" customFormat="1" ht="99.75" customHeight="1" x14ac:dyDescent="0.5">
      <c r="A69" s="27" t="s">
        <v>193</v>
      </c>
      <c r="B69" s="27" t="str">
        <f t="shared" si="1"/>
        <v>Orientation4</v>
      </c>
      <c r="C69" s="132" t="s">
        <v>194</v>
      </c>
      <c r="D69" s="90">
        <v>4.0999999999999996</v>
      </c>
      <c r="E69" s="28" t="s">
        <v>195</v>
      </c>
      <c r="F69" s="3" t="s">
        <v>199</v>
      </c>
      <c r="G69" s="64" t="s">
        <v>197</v>
      </c>
      <c r="I69" s="99" t="s">
        <v>70</v>
      </c>
      <c r="J69" s="99" t="s">
        <v>9</v>
      </c>
      <c r="K69" s="7" t="s">
        <v>200</v>
      </c>
      <c r="L69" s="7"/>
      <c r="M69" s="64">
        <v>2021</v>
      </c>
      <c r="N69" s="99"/>
      <c r="O69" s="99" t="s">
        <v>665</v>
      </c>
      <c r="P69" s="7" t="s">
        <v>766</v>
      </c>
      <c r="Q69" s="84"/>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row>
    <row r="70" spans="1:82" s="1" customFormat="1" ht="187.5" customHeight="1" x14ac:dyDescent="0.5">
      <c r="A70" s="27" t="s">
        <v>193</v>
      </c>
      <c r="B70" s="27" t="str">
        <f t="shared" si="1"/>
        <v>Orientation4</v>
      </c>
      <c r="C70" s="132" t="s">
        <v>194</v>
      </c>
      <c r="D70" s="90">
        <v>4.0999999999999996</v>
      </c>
      <c r="E70" s="28" t="s">
        <v>195</v>
      </c>
      <c r="F70" s="3" t="s">
        <v>201</v>
      </c>
      <c r="G70" s="64" t="s">
        <v>197</v>
      </c>
      <c r="I70" s="99" t="s">
        <v>70</v>
      </c>
      <c r="J70" s="99" t="s">
        <v>9</v>
      </c>
      <c r="K70" s="7" t="s">
        <v>202</v>
      </c>
      <c r="L70" s="7"/>
      <c r="M70" s="64"/>
      <c r="N70" s="99"/>
      <c r="O70" s="99" t="s">
        <v>9</v>
      </c>
      <c r="P70" s="7" t="s">
        <v>727</v>
      </c>
      <c r="Q70" s="84"/>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row>
    <row r="71" spans="1:82" s="1" customFormat="1" ht="190" customHeight="1" x14ac:dyDescent="0.5">
      <c r="A71" s="27" t="s">
        <v>193</v>
      </c>
      <c r="B71" s="27" t="str">
        <f t="shared" si="1"/>
        <v>Orientation4</v>
      </c>
      <c r="C71" s="132" t="s">
        <v>194</v>
      </c>
      <c r="D71" s="90">
        <v>4.0999999999999996</v>
      </c>
      <c r="E71" s="28" t="s">
        <v>195</v>
      </c>
      <c r="F71" s="3" t="s">
        <v>203</v>
      </c>
      <c r="G71" s="64" t="s">
        <v>197</v>
      </c>
      <c r="I71" s="99"/>
      <c r="J71" s="99" t="s">
        <v>9</v>
      </c>
      <c r="K71" s="7" t="s">
        <v>204</v>
      </c>
      <c r="L71" s="7"/>
      <c r="M71" s="64"/>
      <c r="N71" s="99"/>
      <c r="O71" s="99" t="s">
        <v>9</v>
      </c>
      <c r="P71" s="7" t="s">
        <v>728</v>
      </c>
      <c r="Q71" s="84"/>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row>
    <row r="72" spans="1:82" s="1" customFormat="1" ht="99.75" customHeight="1" x14ac:dyDescent="0.5">
      <c r="A72" s="27" t="s">
        <v>193</v>
      </c>
      <c r="B72" s="27" t="str">
        <f>LEFT(A72,12)</f>
        <v>Orientation4</v>
      </c>
      <c r="C72" s="132" t="s">
        <v>194</v>
      </c>
      <c r="D72" s="90">
        <v>4.0999999999999996</v>
      </c>
      <c r="E72" s="28" t="s">
        <v>195</v>
      </c>
      <c r="F72" s="3" t="s">
        <v>205</v>
      </c>
      <c r="G72" s="64" t="s">
        <v>197</v>
      </c>
      <c r="I72" s="99"/>
      <c r="J72" s="99" t="s">
        <v>9</v>
      </c>
      <c r="K72" s="7" t="s">
        <v>206</v>
      </c>
      <c r="L72" s="7"/>
      <c r="M72" s="64"/>
      <c r="N72" s="99" t="s">
        <v>100</v>
      </c>
      <c r="O72" s="99" t="s">
        <v>9</v>
      </c>
      <c r="P72" s="7" t="s">
        <v>731</v>
      </c>
      <c r="Q72" s="84"/>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row>
    <row r="73" spans="1:82" s="12" customFormat="1" ht="81.75" customHeight="1" x14ac:dyDescent="0.5">
      <c r="A73" s="27" t="s">
        <v>193</v>
      </c>
      <c r="B73" s="27" t="str">
        <f t="shared" ref="B73:B138" si="2">LEFT(A73,12)</f>
        <v>Orientation4</v>
      </c>
      <c r="C73" s="132" t="s">
        <v>194</v>
      </c>
      <c r="D73" s="90">
        <v>4.0999999999999996</v>
      </c>
      <c r="E73" s="29" t="s">
        <v>195</v>
      </c>
      <c r="F73" s="156" t="s">
        <v>71</v>
      </c>
      <c r="G73" s="72" t="s">
        <v>197</v>
      </c>
      <c r="H73" s="72"/>
      <c r="I73" s="107"/>
      <c r="J73" s="107" t="s">
        <v>9</v>
      </c>
      <c r="K73" s="56"/>
      <c r="L73" s="56" t="s">
        <v>207</v>
      </c>
      <c r="M73" s="72"/>
      <c r="N73" s="107" t="s">
        <v>74</v>
      </c>
      <c r="O73" s="107" t="s">
        <v>9</v>
      </c>
      <c r="P73" s="107" t="s">
        <v>726</v>
      </c>
      <c r="Q73" s="84"/>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row>
    <row r="74" spans="1:82" s="1" customFormat="1" ht="86.25" customHeight="1" x14ac:dyDescent="0.5">
      <c r="A74" s="27" t="s">
        <v>193</v>
      </c>
      <c r="B74" s="27" t="str">
        <f t="shared" si="2"/>
        <v>Orientation4</v>
      </c>
      <c r="C74" s="132" t="s">
        <v>194</v>
      </c>
      <c r="D74" s="90">
        <v>4.2</v>
      </c>
      <c r="E74" s="30" t="s">
        <v>208</v>
      </c>
      <c r="F74" s="3" t="s">
        <v>209</v>
      </c>
      <c r="G74" s="64" t="s">
        <v>197</v>
      </c>
      <c r="I74" s="99"/>
      <c r="J74" s="99" t="s">
        <v>665</v>
      </c>
      <c r="K74" s="7" t="s">
        <v>210</v>
      </c>
      <c r="L74" s="7"/>
      <c r="M74" s="64"/>
      <c r="N74" s="99"/>
      <c r="O74" s="99" t="s">
        <v>665</v>
      </c>
      <c r="P74" s="7"/>
      <c r="Q74" s="84"/>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row>
    <row r="75" spans="1:82" s="1" customFormat="1" ht="102" customHeight="1" x14ac:dyDescent="0.5">
      <c r="A75" s="27" t="s">
        <v>193</v>
      </c>
      <c r="B75" s="27" t="str">
        <f t="shared" si="2"/>
        <v>Orientation4</v>
      </c>
      <c r="C75" s="132" t="s">
        <v>194</v>
      </c>
      <c r="D75" s="90">
        <v>4.2</v>
      </c>
      <c r="E75" s="30" t="s">
        <v>208</v>
      </c>
      <c r="F75" s="3" t="s">
        <v>211</v>
      </c>
      <c r="G75" s="64" t="s">
        <v>197</v>
      </c>
      <c r="I75" s="99"/>
      <c r="J75" s="99" t="s">
        <v>665</v>
      </c>
      <c r="K75" s="7" t="s">
        <v>210</v>
      </c>
      <c r="L75" s="7"/>
      <c r="M75" s="64">
        <v>2023</v>
      </c>
      <c r="N75" s="99"/>
      <c r="O75" s="99" t="s">
        <v>665</v>
      </c>
      <c r="P75" s="7"/>
      <c r="Q75" s="84"/>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row>
    <row r="76" spans="1:82" s="1" customFormat="1" ht="102" customHeight="1" x14ac:dyDescent="0.5">
      <c r="A76" s="27" t="s">
        <v>193</v>
      </c>
      <c r="B76" s="27" t="str">
        <f t="shared" si="2"/>
        <v>Orientation4</v>
      </c>
      <c r="C76" s="132" t="s">
        <v>194</v>
      </c>
      <c r="D76" s="90">
        <v>4.2</v>
      </c>
      <c r="E76" s="30" t="s">
        <v>208</v>
      </c>
      <c r="F76" s="3" t="s">
        <v>212</v>
      </c>
      <c r="G76" s="64" t="s">
        <v>197</v>
      </c>
      <c r="I76" s="99"/>
      <c r="J76" s="99" t="s">
        <v>9</v>
      </c>
      <c r="K76" s="7" t="s">
        <v>210</v>
      </c>
      <c r="L76" s="7"/>
      <c r="M76" s="64">
        <v>2023</v>
      </c>
      <c r="N76" s="99"/>
      <c r="O76" s="99" t="s">
        <v>665</v>
      </c>
      <c r="P76" s="7" t="s">
        <v>725</v>
      </c>
      <c r="Q76" s="84"/>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row>
    <row r="77" spans="1:82" s="1" customFormat="1" ht="102" customHeight="1" x14ac:dyDescent="0.5">
      <c r="A77" s="27" t="s">
        <v>193</v>
      </c>
      <c r="B77" s="27" t="str">
        <f t="shared" si="2"/>
        <v>Orientation4</v>
      </c>
      <c r="C77" s="132" t="s">
        <v>194</v>
      </c>
      <c r="D77" s="90">
        <v>4.2</v>
      </c>
      <c r="E77" s="30" t="s">
        <v>208</v>
      </c>
      <c r="F77" s="3" t="s">
        <v>213</v>
      </c>
      <c r="G77" s="64" t="s">
        <v>197</v>
      </c>
      <c r="I77" s="99"/>
      <c r="J77" s="99" t="s">
        <v>8</v>
      </c>
      <c r="K77" s="7"/>
      <c r="L77" s="7"/>
      <c r="M77" s="64">
        <v>2023</v>
      </c>
      <c r="N77" s="99"/>
      <c r="O77" s="99" t="s">
        <v>9</v>
      </c>
      <c r="P77" s="7" t="s">
        <v>729</v>
      </c>
      <c r="Q77" s="84"/>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row>
    <row r="78" spans="1:82" s="12" customFormat="1" ht="102" customHeight="1" x14ac:dyDescent="0.5">
      <c r="A78" s="27" t="s">
        <v>193</v>
      </c>
      <c r="B78" s="27" t="str">
        <f t="shared" si="2"/>
        <v>Orientation4</v>
      </c>
      <c r="C78" s="132" t="s">
        <v>194</v>
      </c>
      <c r="D78" s="90">
        <v>4.2</v>
      </c>
      <c r="E78" s="31" t="s">
        <v>208</v>
      </c>
      <c r="F78" s="156" t="s">
        <v>71</v>
      </c>
      <c r="G78" s="72" t="s">
        <v>197</v>
      </c>
      <c r="H78" s="72"/>
      <c r="I78" s="107" t="s">
        <v>70</v>
      </c>
      <c r="J78" s="107" t="s">
        <v>9</v>
      </c>
      <c r="K78" s="56" t="s">
        <v>214</v>
      </c>
      <c r="L78" s="56" t="s">
        <v>215</v>
      </c>
      <c r="M78" s="72">
        <v>2023</v>
      </c>
      <c r="N78" s="107" t="s">
        <v>74</v>
      </c>
      <c r="O78" s="107" t="s">
        <v>9</v>
      </c>
      <c r="P78" s="107" t="s">
        <v>724</v>
      </c>
      <c r="Q78" s="84"/>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row>
    <row r="79" spans="1:82" s="1" customFormat="1" ht="102" customHeight="1" x14ac:dyDescent="0.5">
      <c r="A79" s="27" t="s">
        <v>193</v>
      </c>
      <c r="B79" s="27" t="str">
        <f t="shared" si="2"/>
        <v>Orientation4</v>
      </c>
      <c r="C79" s="132" t="s">
        <v>194</v>
      </c>
      <c r="D79" s="90">
        <v>4.3</v>
      </c>
      <c r="E79" s="30" t="s">
        <v>216</v>
      </c>
      <c r="F79" s="3" t="s">
        <v>217</v>
      </c>
      <c r="G79" s="64" t="s">
        <v>218</v>
      </c>
      <c r="I79" s="99" t="s">
        <v>70</v>
      </c>
      <c r="J79" s="99" t="s">
        <v>9</v>
      </c>
      <c r="K79" s="3" t="s">
        <v>219</v>
      </c>
      <c r="L79" s="3"/>
      <c r="M79" s="64"/>
      <c r="N79" s="99"/>
      <c r="O79" s="99" t="s">
        <v>9</v>
      </c>
      <c r="P79" s="277" t="s">
        <v>742</v>
      </c>
      <c r="Q79" s="84"/>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row>
    <row r="80" spans="1:82" s="12" customFormat="1" ht="102" customHeight="1" x14ac:dyDescent="0.5">
      <c r="A80" s="27" t="s">
        <v>193</v>
      </c>
      <c r="B80" s="27" t="str">
        <f t="shared" si="2"/>
        <v>Orientation4</v>
      </c>
      <c r="C80" s="132" t="s">
        <v>194</v>
      </c>
      <c r="D80" s="90">
        <v>4.3</v>
      </c>
      <c r="E80" s="31" t="s">
        <v>216</v>
      </c>
      <c r="F80" s="156" t="s">
        <v>71</v>
      </c>
      <c r="G80" s="72" t="s">
        <v>218</v>
      </c>
      <c r="H80" s="72"/>
      <c r="I80" s="107" t="s">
        <v>70</v>
      </c>
      <c r="J80" s="107" t="s">
        <v>9</v>
      </c>
      <c r="K80" s="56" t="s">
        <v>220</v>
      </c>
      <c r="L80" s="56" t="s">
        <v>221</v>
      </c>
      <c r="M80" s="72"/>
      <c r="N80" s="107"/>
      <c r="O80" s="107" t="s">
        <v>9</v>
      </c>
      <c r="P80" s="107" t="s">
        <v>741</v>
      </c>
      <c r="Q80" s="84"/>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row>
    <row r="81" spans="1:82" s="1" customFormat="1" ht="102" customHeight="1" x14ac:dyDescent="0.5">
      <c r="A81" s="27" t="s">
        <v>193</v>
      </c>
      <c r="B81" s="27" t="str">
        <f t="shared" si="2"/>
        <v>Orientation4</v>
      </c>
      <c r="C81" s="132" t="s">
        <v>194</v>
      </c>
      <c r="D81" s="90">
        <v>4.4000000000000004</v>
      </c>
      <c r="E81" s="28" t="s">
        <v>222</v>
      </c>
      <c r="F81" s="3" t="s">
        <v>223</v>
      </c>
      <c r="G81" s="64" t="s">
        <v>197</v>
      </c>
      <c r="I81" s="99"/>
      <c r="J81" s="99" t="s">
        <v>665</v>
      </c>
      <c r="K81" s="7" t="s">
        <v>224</v>
      </c>
      <c r="L81" s="7"/>
      <c r="M81" s="64">
        <v>2016</v>
      </c>
      <c r="N81" s="99"/>
      <c r="O81" s="99" t="s">
        <v>665</v>
      </c>
      <c r="P81" s="7" t="s">
        <v>781</v>
      </c>
      <c r="Q81" s="84"/>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row>
    <row r="82" spans="1:82" s="1" customFormat="1" ht="144" customHeight="1" x14ac:dyDescent="0.5">
      <c r="A82" s="27" t="s">
        <v>193</v>
      </c>
      <c r="B82" s="27" t="str">
        <f t="shared" si="2"/>
        <v>Orientation4</v>
      </c>
      <c r="C82" s="132" t="s">
        <v>194</v>
      </c>
      <c r="D82" s="90">
        <v>4.4000000000000004</v>
      </c>
      <c r="E82" s="28" t="s">
        <v>222</v>
      </c>
      <c r="F82" s="3" t="s">
        <v>225</v>
      </c>
      <c r="G82" s="64" t="s">
        <v>197</v>
      </c>
      <c r="I82" s="99" t="s">
        <v>70</v>
      </c>
      <c r="J82" s="99" t="s">
        <v>9</v>
      </c>
      <c r="K82" s="7" t="s">
        <v>226</v>
      </c>
      <c r="L82" s="7"/>
      <c r="M82" s="64"/>
      <c r="N82" s="99"/>
      <c r="O82" s="99" t="s">
        <v>9</v>
      </c>
      <c r="P82" s="7" t="s">
        <v>763</v>
      </c>
      <c r="Q82" s="84"/>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row>
    <row r="83" spans="1:82" s="1" customFormat="1" ht="102" customHeight="1" x14ac:dyDescent="0.5">
      <c r="A83" s="27" t="s">
        <v>193</v>
      </c>
      <c r="B83" s="27" t="str">
        <f t="shared" si="2"/>
        <v>Orientation4</v>
      </c>
      <c r="C83" s="132" t="s">
        <v>194</v>
      </c>
      <c r="D83" s="90">
        <v>4.4000000000000004</v>
      </c>
      <c r="E83" s="28" t="s">
        <v>222</v>
      </c>
      <c r="F83" s="3" t="s">
        <v>227</v>
      </c>
      <c r="G83" s="64" t="s">
        <v>197</v>
      </c>
      <c r="I83" s="99" t="s">
        <v>70</v>
      </c>
      <c r="J83" s="99" t="s">
        <v>665</v>
      </c>
      <c r="K83" s="7" t="s">
        <v>228</v>
      </c>
      <c r="L83" s="7"/>
      <c r="M83" s="64"/>
      <c r="N83" s="99" t="s">
        <v>74</v>
      </c>
      <c r="O83" s="99" t="s">
        <v>665</v>
      </c>
      <c r="P83" s="7" t="s">
        <v>730</v>
      </c>
      <c r="Q83" s="84"/>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row>
    <row r="84" spans="1:82" s="1" customFormat="1" ht="102" customHeight="1" x14ac:dyDescent="0.5">
      <c r="A84" s="27" t="s">
        <v>193</v>
      </c>
      <c r="B84" s="27" t="str">
        <f t="shared" si="2"/>
        <v>Orientation4</v>
      </c>
      <c r="C84" s="132" t="s">
        <v>194</v>
      </c>
      <c r="D84" s="90">
        <v>4.4000000000000004</v>
      </c>
      <c r="E84" s="28" t="s">
        <v>222</v>
      </c>
      <c r="F84" s="3" t="s">
        <v>229</v>
      </c>
      <c r="G84" s="64" t="s">
        <v>197</v>
      </c>
      <c r="I84" s="99" t="s">
        <v>70</v>
      </c>
      <c r="J84" s="99" t="s">
        <v>9</v>
      </c>
      <c r="K84" s="7" t="s">
        <v>230</v>
      </c>
      <c r="L84" s="7"/>
      <c r="M84" s="64"/>
      <c r="N84" s="99"/>
      <c r="O84" s="99" t="s">
        <v>9</v>
      </c>
      <c r="P84" s="7" t="s">
        <v>764</v>
      </c>
      <c r="Q84" s="84"/>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row>
    <row r="85" spans="1:82" s="12" customFormat="1" ht="102" customHeight="1" x14ac:dyDescent="0.5">
      <c r="A85" s="27" t="s">
        <v>193</v>
      </c>
      <c r="B85" s="27" t="str">
        <f t="shared" si="2"/>
        <v>Orientation4</v>
      </c>
      <c r="C85" s="132" t="s">
        <v>194</v>
      </c>
      <c r="D85" s="90">
        <v>4.4000000000000004</v>
      </c>
      <c r="E85" s="29" t="s">
        <v>222</v>
      </c>
      <c r="F85" s="156" t="s">
        <v>71</v>
      </c>
      <c r="G85" s="72" t="s">
        <v>197</v>
      </c>
      <c r="H85" s="72"/>
      <c r="I85" s="107" t="s">
        <v>70</v>
      </c>
      <c r="J85" s="107" t="s">
        <v>665</v>
      </c>
      <c r="K85" s="56" t="s">
        <v>675</v>
      </c>
      <c r="L85" s="56" t="s">
        <v>231</v>
      </c>
      <c r="M85" s="72">
        <v>2023</v>
      </c>
      <c r="N85" s="107" t="s">
        <v>74</v>
      </c>
      <c r="O85" s="107" t="s">
        <v>665</v>
      </c>
      <c r="P85" s="56" t="s">
        <v>765</v>
      </c>
      <c r="Q85" s="84"/>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row>
    <row r="86" spans="1:82" s="1" customFormat="1" ht="102" customHeight="1" x14ac:dyDescent="0.5">
      <c r="A86" s="27" t="s">
        <v>193</v>
      </c>
      <c r="B86" s="27" t="str">
        <f t="shared" si="2"/>
        <v>Orientation4</v>
      </c>
      <c r="C86" s="132" t="s">
        <v>503</v>
      </c>
      <c r="D86" s="90">
        <v>4.5</v>
      </c>
      <c r="E86" s="30" t="s">
        <v>232</v>
      </c>
      <c r="F86" s="3" t="s">
        <v>233</v>
      </c>
      <c r="G86" s="64" t="s">
        <v>82</v>
      </c>
      <c r="H86" s="1" t="s">
        <v>722</v>
      </c>
      <c r="I86" s="99" t="s">
        <v>70</v>
      </c>
      <c r="J86" s="99" t="s">
        <v>9</v>
      </c>
      <c r="K86" s="119" t="s">
        <v>676</v>
      </c>
      <c r="L86" s="119"/>
      <c r="M86" s="64"/>
      <c r="N86" s="99" t="s">
        <v>74</v>
      </c>
      <c r="O86" s="99" t="s">
        <v>9</v>
      </c>
      <c r="P86" s="279" t="s">
        <v>721</v>
      </c>
      <c r="Q86" s="84"/>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row>
    <row r="87" spans="1:82" s="1" customFormat="1" ht="102" customHeight="1" x14ac:dyDescent="0.5">
      <c r="A87" s="27" t="s">
        <v>193</v>
      </c>
      <c r="B87" s="27" t="str">
        <f t="shared" si="2"/>
        <v>Orientation4</v>
      </c>
      <c r="C87" s="132" t="s">
        <v>503</v>
      </c>
      <c r="D87" s="90">
        <v>4.5</v>
      </c>
      <c r="E87" s="30" t="s">
        <v>232</v>
      </c>
      <c r="F87" s="3" t="s">
        <v>504</v>
      </c>
      <c r="G87" s="64" t="s">
        <v>197</v>
      </c>
      <c r="H87" s="1" t="s">
        <v>723</v>
      </c>
      <c r="I87" s="99"/>
      <c r="J87" s="99" t="s">
        <v>8</v>
      </c>
      <c r="K87" s="7"/>
      <c r="L87" s="7"/>
      <c r="M87" s="64"/>
      <c r="N87" s="99" t="s">
        <v>74</v>
      </c>
      <c r="O87" s="228" t="s">
        <v>529</v>
      </c>
      <c r="P87" s="7" t="s">
        <v>691</v>
      </c>
      <c r="Q87" s="84"/>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row>
    <row r="88" spans="1:82" s="1" customFormat="1" ht="102" customHeight="1" x14ac:dyDescent="0.5">
      <c r="A88" s="27" t="s">
        <v>193</v>
      </c>
      <c r="B88" s="27" t="str">
        <f>LEFT(A88,12)</f>
        <v>Orientation4</v>
      </c>
      <c r="C88" s="132" t="s">
        <v>503</v>
      </c>
      <c r="D88" s="90">
        <v>4.5</v>
      </c>
      <c r="E88" s="30" t="s">
        <v>232</v>
      </c>
      <c r="F88" s="3" t="s">
        <v>234</v>
      </c>
      <c r="G88" s="64" t="s">
        <v>82</v>
      </c>
      <c r="H88" s="64" t="s">
        <v>235</v>
      </c>
      <c r="I88" s="99"/>
      <c r="J88" s="99" t="s">
        <v>9</v>
      </c>
      <c r="K88" s="7" t="s">
        <v>236</v>
      </c>
      <c r="L88" s="7"/>
      <c r="M88" s="64">
        <v>2023</v>
      </c>
      <c r="N88" s="99"/>
      <c r="O88" s="107" t="s">
        <v>665</v>
      </c>
      <c r="P88" s="7" t="s">
        <v>690</v>
      </c>
      <c r="Q88" s="84"/>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row>
    <row r="89" spans="1:82" s="12" customFormat="1" ht="102" customHeight="1" x14ac:dyDescent="0.5">
      <c r="A89" s="27" t="s">
        <v>193</v>
      </c>
      <c r="B89" s="27" t="str">
        <f t="shared" si="2"/>
        <v>Orientation4</v>
      </c>
      <c r="C89" s="132" t="s">
        <v>503</v>
      </c>
      <c r="D89" s="90">
        <v>4.5</v>
      </c>
      <c r="E89" s="31" t="s">
        <v>232</v>
      </c>
      <c r="F89" s="156" t="s">
        <v>71</v>
      </c>
      <c r="G89" s="72" t="s">
        <v>82</v>
      </c>
      <c r="H89" s="72" t="s">
        <v>235</v>
      </c>
      <c r="I89" s="107" t="s">
        <v>70</v>
      </c>
      <c r="J89" s="107" t="s">
        <v>665</v>
      </c>
      <c r="K89" s="56" t="s">
        <v>220</v>
      </c>
      <c r="L89" s="56" t="s">
        <v>237</v>
      </c>
      <c r="M89" s="72">
        <v>2022</v>
      </c>
      <c r="N89" s="107" t="s">
        <v>74</v>
      </c>
      <c r="O89" s="107" t="s">
        <v>665</v>
      </c>
      <c r="P89" s="56" t="s">
        <v>720</v>
      </c>
      <c r="Q89" s="84"/>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row>
    <row r="90" spans="1:82" s="1" customFormat="1" ht="102" customHeight="1" x14ac:dyDescent="0.5">
      <c r="A90" s="27" t="s">
        <v>193</v>
      </c>
      <c r="B90" s="27" t="str">
        <f t="shared" si="2"/>
        <v>Orientation4</v>
      </c>
      <c r="C90" s="132" t="s">
        <v>503</v>
      </c>
      <c r="D90" s="90">
        <v>4.5999999999999996</v>
      </c>
      <c r="E90" s="30" t="s">
        <v>238</v>
      </c>
      <c r="F90" s="3" t="s">
        <v>505</v>
      </c>
      <c r="G90" s="64" t="s">
        <v>144</v>
      </c>
      <c r="I90" s="99" t="s">
        <v>70</v>
      </c>
      <c r="J90" s="99" t="s">
        <v>9</v>
      </c>
      <c r="K90" s="7" t="s">
        <v>239</v>
      </c>
      <c r="L90" s="7"/>
      <c r="M90" s="64"/>
      <c r="N90" s="99" t="s">
        <v>74</v>
      </c>
      <c r="O90" s="99" t="s">
        <v>9</v>
      </c>
      <c r="P90" s="7" t="s">
        <v>696</v>
      </c>
      <c r="Q90" s="84"/>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row>
    <row r="91" spans="1:82" s="1" customFormat="1" ht="102" customHeight="1" x14ac:dyDescent="0.5">
      <c r="A91" s="27" t="s">
        <v>193</v>
      </c>
      <c r="B91" s="27" t="str">
        <f t="shared" si="2"/>
        <v>Orientation4</v>
      </c>
      <c r="C91" s="132" t="s">
        <v>503</v>
      </c>
      <c r="D91" s="90">
        <v>4.5999999999999996</v>
      </c>
      <c r="E91" s="30" t="s">
        <v>238</v>
      </c>
      <c r="F91" s="3" t="s">
        <v>240</v>
      </c>
      <c r="G91" s="64" t="s">
        <v>144</v>
      </c>
      <c r="I91" s="99" t="s">
        <v>70</v>
      </c>
      <c r="J91" s="99" t="s">
        <v>9</v>
      </c>
      <c r="K91" s="7"/>
      <c r="L91" s="7"/>
      <c r="M91" s="64"/>
      <c r="N91" s="99" t="s">
        <v>74</v>
      </c>
      <c r="O91" s="99" t="s">
        <v>9</v>
      </c>
      <c r="P91" s="7" t="s">
        <v>695</v>
      </c>
      <c r="Q91" s="84"/>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row>
    <row r="92" spans="1:82" s="1" customFormat="1" ht="102" customHeight="1" x14ac:dyDescent="0.5">
      <c r="A92" s="27" t="s">
        <v>193</v>
      </c>
      <c r="B92" s="27" t="str">
        <f t="shared" si="2"/>
        <v>Orientation4</v>
      </c>
      <c r="C92" s="132" t="s">
        <v>503</v>
      </c>
      <c r="D92" s="90">
        <v>4.5999999999999996</v>
      </c>
      <c r="E92" s="30" t="s">
        <v>238</v>
      </c>
      <c r="F92" s="3" t="s">
        <v>241</v>
      </c>
      <c r="G92" s="64" t="s">
        <v>144</v>
      </c>
      <c r="I92" s="99" t="s">
        <v>70</v>
      </c>
      <c r="J92" s="99" t="s">
        <v>9</v>
      </c>
      <c r="K92" s="7" t="s">
        <v>242</v>
      </c>
      <c r="L92" s="7"/>
      <c r="M92" s="64"/>
      <c r="N92" s="99" t="s">
        <v>74</v>
      </c>
      <c r="O92" s="99" t="s">
        <v>9</v>
      </c>
      <c r="P92" s="7" t="s">
        <v>694</v>
      </c>
      <c r="Q92" s="84"/>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row>
    <row r="93" spans="1:82" s="1" customFormat="1" ht="102" customHeight="1" x14ac:dyDescent="0.5">
      <c r="A93" s="27" t="s">
        <v>193</v>
      </c>
      <c r="B93" s="27" t="str">
        <f t="shared" si="2"/>
        <v>Orientation4</v>
      </c>
      <c r="C93" s="132" t="s">
        <v>503</v>
      </c>
      <c r="D93" s="90">
        <v>4.5999999999999996</v>
      </c>
      <c r="E93" s="30" t="s">
        <v>238</v>
      </c>
      <c r="F93" s="3" t="s">
        <v>243</v>
      </c>
      <c r="G93" s="64" t="s">
        <v>144</v>
      </c>
      <c r="I93" s="99" t="s">
        <v>70</v>
      </c>
      <c r="J93" s="99" t="s">
        <v>9</v>
      </c>
      <c r="K93" s="7"/>
      <c r="L93" s="7"/>
      <c r="M93" s="64"/>
      <c r="N93" s="99" t="s">
        <v>74</v>
      </c>
      <c r="O93" s="99" t="s">
        <v>9</v>
      </c>
      <c r="P93" s="7" t="s">
        <v>693</v>
      </c>
      <c r="Q93" s="84"/>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row>
    <row r="94" spans="1:82" s="12" customFormat="1" ht="102" customHeight="1" x14ac:dyDescent="0.5">
      <c r="A94" s="27" t="s">
        <v>193</v>
      </c>
      <c r="B94" s="27" t="str">
        <f t="shared" si="2"/>
        <v>Orientation4</v>
      </c>
      <c r="C94" s="132" t="s">
        <v>503</v>
      </c>
      <c r="D94" s="90">
        <v>4.5999999999999996</v>
      </c>
      <c r="E94" s="31" t="s">
        <v>238</v>
      </c>
      <c r="F94" s="156" t="s">
        <v>71</v>
      </c>
      <c r="G94" s="72" t="s">
        <v>144</v>
      </c>
      <c r="H94" s="72"/>
      <c r="I94" s="107" t="s">
        <v>70</v>
      </c>
      <c r="J94" s="107" t="s">
        <v>9</v>
      </c>
      <c r="K94" s="56" t="s">
        <v>220</v>
      </c>
      <c r="L94" s="56" t="s">
        <v>244</v>
      </c>
      <c r="M94" s="72"/>
      <c r="N94" s="142" t="s">
        <v>74</v>
      </c>
      <c r="O94" s="107" t="s">
        <v>9</v>
      </c>
      <c r="P94" s="56" t="s">
        <v>692</v>
      </c>
      <c r="Q94" s="84"/>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row>
    <row r="95" spans="1:82" s="14" customFormat="1" ht="102" customHeight="1" x14ac:dyDescent="0.5">
      <c r="A95" s="27" t="s">
        <v>193</v>
      </c>
      <c r="B95" s="27" t="str">
        <f t="shared" si="2"/>
        <v>Orientation4</v>
      </c>
      <c r="C95" s="132" t="s">
        <v>503</v>
      </c>
      <c r="D95" s="90">
        <v>4.7</v>
      </c>
      <c r="E95" s="31" t="s">
        <v>245</v>
      </c>
      <c r="F95" s="155" t="s">
        <v>71</v>
      </c>
      <c r="G95" s="76" t="s">
        <v>144</v>
      </c>
      <c r="H95" s="76"/>
      <c r="I95" s="108"/>
      <c r="J95" s="108" t="s">
        <v>13</v>
      </c>
      <c r="K95" s="16"/>
      <c r="L95" s="16"/>
      <c r="M95" s="76"/>
      <c r="N95" s="108"/>
      <c r="O95" s="108" t="s">
        <v>13</v>
      </c>
      <c r="P95" s="16" t="s">
        <v>697</v>
      </c>
      <c r="Q95" s="84"/>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row>
    <row r="96" spans="1:82" s="1" customFormat="1" ht="58" x14ac:dyDescent="0.5">
      <c r="A96" s="32" t="s">
        <v>246</v>
      </c>
      <c r="B96" s="32" t="str">
        <f t="shared" si="2"/>
        <v>Orientation5</v>
      </c>
      <c r="C96" s="133" t="s">
        <v>247</v>
      </c>
      <c r="D96" s="91">
        <v>5.0999999999999996</v>
      </c>
      <c r="E96" s="33" t="s">
        <v>248</v>
      </c>
      <c r="F96" s="3" t="s">
        <v>249</v>
      </c>
      <c r="G96" s="64" t="s">
        <v>82</v>
      </c>
      <c r="I96" s="99"/>
      <c r="J96" s="99" t="s">
        <v>665</v>
      </c>
      <c r="K96" s="7" t="s">
        <v>250</v>
      </c>
      <c r="L96" s="7"/>
      <c r="M96" s="64">
        <v>2017</v>
      </c>
      <c r="N96" s="99"/>
      <c r="O96" s="99" t="s">
        <v>665</v>
      </c>
      <c r="P96" s="7"/>
      <c r="Q96" s="84"/>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row>
    <row r="97" spans="1:82" s="1" customFormat="1" ht="87" x14ac:dyDescent="0.5">
      <c r="A97" s="32" t="s">
        <v>246</v>
      </c>
      <c r="B97" s="32" t="str">
        <f t="shared" si="2"/>
        <v>Orientation5</v>
      </c>
      <c r="C97" s="133" t="s">
        <v>251</v>
      </c>
      <c r="D97" s="91">
        <v>5.0999999999999996</v>
      </c>
      <c r="E97" s="33" t="s">
        <v>248</v>
      </c>
      <c r="F97" s="3" t="s">
        <v>252</v>
      </c>
      <c r="G97" s="64" t="s">
        <v>82</v>
      </c>
      <c r="I97" s="99"/>
      <c r="J97" s="99" t="s">
        <v>9</v>
      </c>
      <c r="K97" s="7" t="s">
        <v>253</v>
      </c>
      <c r="L97" s="7"/>
      <c r="M97" s="64"/>
      <c r="N97" s="99"/>
      <c r="O97" s="99" t="s">
        <v>9</v>
      </c>
      <c r="P97" s="7" t="s">
        <v>762</v>
      </c>
      <c r="Q97" s="84"/>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row>
    <row r="98" spans="1:82" s="12" customFormat="1" ht="58" x14ac:dyDescent="0.5">
      <c r="A98" s="32" t="s">
        <v>246</v>
      </c>
      <c r="B98" s="32" t="str">
        <f t="shared" si="2"/>
        <v>Orientation5</v>
      </c>
      <c r="C98" s="133" t="s">
        <v>251</v>
      </c>
      <c r="D98" s="91">
        <v>5.0999999999999996</v>
      </c>
      <c r="E98" s="34" t="s">
        <v>248</v>
      </c>
      <c r="F98" s="157" t="s">
        <v>71</v>
      </c>
      <c r="G98" s="73" t="s">
        <v>82</v>
      </c>
      <c r="H98" s="73" t="s">
        <v>685</v>
      </c>
      <c r="I98" s="109" t="s">
        <v>70</v>
      </c>
      <c r="J98" s="109" t="s">
        <v>9</v>
      </c>
      <c r="K98" s="57"/>
      <c r="L98" s="57" t="s">
        <v>254</v>
      </c>
      <c r="M98" s="73"/>
      <c r="N98" s="109" t="s">
        <v>74</v>
      </c>
      <c r="O98" s="109" t="s">
        <v>9</v>
      </c>
      <c r="P98" s="57"/>
      <c r="Q98" s="84"/>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row>
    <row r="99" spans="1:82" s="14" customFormat="1" ht="58" x14ac:dyDescent="0.5">
      <c r="A99" s="32" t="s">
        <v>246</v>
      </c>
      <c r="B99" s="32" t="str">
        <f t="shared" si="2"/>
        <v>Orientation5</v>
      </c>
      <c r="C99" s="133" t="s">
        <v>251</v>
      </c>
      <c r="D99" s="91">
        <v>5.2</v>
      </c>
      <c r="E99" s="35" t="s">
        <v>255</v>
      </c>
      <c r="F99" s="155" t="s">
        <v>71</v>
      </c>
      <c r="G99" s="76" t="s">
        <v>160</v>
      </c>
      <c r="H99" s="76"/>
      <c r="I99" s="108"/>
      <c r="J99" s="108" t="s">
        <v>13</v>
      </c>
      <c r="K99" s="16"/>
      <c r="L99" s="16"/>
      <c r="M99" s="76"/>
      <c r="N99" s="108"/>
      <c r="O99" s="108" t="s">
        <v>13</v>
      </c>
      <c r="P99" s="16"/>
      <c r="Q99" s="84"/>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row>
    <row r="100" spans="1:82" s="12" customFormat="1" ht="58" x14ac:dyDescent="0.5">
      <c r="A100" s="32" t="s">
        <v>246</v>
      </c>
      <c r="B100" s="32" t="str">
        <f>LEFT(A100,12)</f>
        <v>Orientation5</v>
      </c>
      <c r="C100" s="133" t="s">
        <v>251</v>
      </c>
      <c r="D100" s="91" t="s">
        <v>256</v>
      </c>
      <c r="E100" s="35" t="s">
        <v>257</v>
      </c>
      <c r="F100" s="157" t="s">
        <v>71</v>
      </c>
      <c r="G100" s="73" t="s">
        <v>82</v>
      </c>
      <c r="H100" s="73" t="s">
        <v>685</v>
      </c>
      <c r="I100" s="109"/>
      <c r="J100" s="109" t="s">
        <v>9</v>
      </c>
      <c r="K100" s="57" t="s">
        <v>754</v>
      </c>
      <c r="L100" s="57" t="s">
        <v>258</v>
      </c>
      <c r="M100" s="73">
        <v>2019</v>
      </c>
      <c r="N100" s="109" t="s">
        <v>100</v>
      </c>
      <c r="O100" s="109" t="s">
        <v>665</v>
      </c>
      <c r="P100" s="57"/>
      <c r="Q100" s="84"/>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row>
    <row r="101" spans="1:82" s="12" customFormat="1" ht="58" x14ac:dyDescent="0.5">
      <c r="A101" s="32" t="s">
        <v>246</v>
      </c>
      <c r="B101" s="32" t="str">
        <f>LEFT(A101,12)</f>
        <v>Orientation5</v>
      </c>
      <c r="C101" s="133" t="s">
        <v>259</v>
      </c>
      <c r="D101" s="91">
        <v>5.3</v>
      </c>
      <c r="E101" s="35" t="s">
        <v>260</v>
      </c>
      <c r="F101" s="3" t="s">
        <v>261</v>
      </c>
      <c r="G101" s="64" t="s">
        <v>82</v>
      </c>
      <c r="H101" s="1" t="s">
        <v>685</v>
      </c>
      <c r="I101" s="99"/>
      <c r="J101" s="99" t="s">
        <v>9</v>
      </c>
      <c r="K101" s="7" t="s">
        <v>262</v>
      </c>
      <c r="M101" s="64">
        <v>2022</v>
      </c>
      <c r="N101" s="99"/>
      <c r="O101" s="99" t="s">
        <v>665</v>
      </c>
      <c r="P101" s="7" t="s">
        <v>755</v>
      </c>
      <c r="Q101" s="84"/>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row>
    <row r="102" spans="1:82" s="12" customFormat="1" ht="58" x14ac:dyDescent="0.5">
      <c r="A102" s="32" t="s">
        <v>246</v>
      </c>
      <c r="B102" s="32" t="str">
        <f>LEFT(A102,12)</f>
        <v>Orientation5</v>
      </c>
      <c r="C102" s="133" t="s">
        <v>259</v>
      </c>
      <c r="D102" s="91">
        <v>5.3</v>
      </c>
      <c r="E102" s="35" t="s">
        <v>260</v>
      </c>
      <c r="F102" s="3" t="s">
        <v>263</v>
      </c>
      <c r="G102" s="64" t="s">
        <v>82</v>
      </c>
      <c r="H102" s="1" t="s">
        <v>685</v>
      </c>
      <c r="I102" s="99"/>
      <c r="J102" s="99" t="s">
        <v>9</v>
      </c>
      <c r="K102" s="7" t="s">
        <v>262</v>
      </c>
      <c r="M102" s="64">
        <v>2022</v>
      </c>
      <c r="N102" s="99"/>
      <c r="O102" s="99" t="s">
        <v>665</v>
      </c>
      <c r="P102" s="7" t="s">
        <v>755</v>
      </c>
      <c r="Q102" s="84"/>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row>
    <row r="103" spans="1:82" s="12" customFormat="1" ht="58" x14ac:dyDescent="0.5">
      <c r="A103" s="32" t="s">
        <v>246</v>
      </c>
      <c r="B103" s="32" t="str">
        <f>LEFT(A103,12)</f>
        <v>Orientation5</v>
      </c>
      <c r="C103" s="133" t="s">
        <v>259</v>
      </c>
      <c r="D103" s="91">
        <v>5.3</v>
      </c>
      <c r="E103" s="35" t="s">
        <v>260</v>
      </c>
      <c r="F103" s="3" t="s">
        <v>264</v>
      </c>
      <c r="G103" s="64" t="s">
        <v>82</v>
      </c>
      <c r="H103" s="1" t="s">
        <v>685</v>
      </c>
      <c r="I103" s="99"/>
      <c r="J103" s="99" t="s">
        <v>9</v>
      </c>
      <c r="K103" s="7" t="s">
        <v>262</v>
      </c>
      <c r="M103" s="64"/>
      <c r="N103" s="99"/>
      <c r="O103" s="99" t="s">
        <v>529</v>
      </c>
      <c r="P103" s="7" t="s">
        <v>761</v>
      </c>
      <c r="Q103" s="84"/>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row>
    <row r="104" spans="1:82" s="12" customFormat="1" ht="58" x14ac:dyDescent="0.5">
      <c r="A104" s="32" t="s">
        <v>246</v>
      </c>
      <c r="B104" s="32" t="str">
        <f>LEFT(A104,12)</f>
        <v>Orientation5</v>
      </c>
      <c r="C104" s="133" t="s">
        <v>259</v>
      </c>
      <c r="D104" s="91">
        <v>5.3</v>
      </c>
      <c r="E104" s="35" t="s">
        <v>260</v>
      </c>
      <c r="F104" s="3" t="s">
        <v>265</v>
      </c>
      <c r="G104" s="64" t="s">
        <v>82</v>
      </c>
      <c r="H104" s="1" t="s">
        <v>685</v>
      </c>
      <c r="I104" s="99"/>
      <c r="J104" s="99" t="s">
        <v>9</v>
      </c>
      <c r="K104" s="7" t="s">
        <v>262</v>
      </c>
      <c r="M104" s="64">
        <v>2022</v>
      </c>
      <c r="N104" s="99"/>
      <c r="O104" s="99" t="s">
        <v>665</v>
      </c>
      <c r="P104" s="7" t="s">
        <v>755</v>
      </c>
      <c r="Q104" s="84"/>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row>
    <row r="105" spans="1:82" s="12" customFormat="1" ht="72.5" x14ac:dyDescent="0.5">
      <c r="A105" s="32" t="s">
        <v>246</v>
      </c>
      <c r="B105" s="32" t="str">
        <f t="shared" si="2"/>
        <v>Orientation5</v>
      </c>
      <c r="C105" s="133" t="s">
        <v>259</v>
      </c>
      <c r="D105" s="91">
        <v>5.3</v>
      </c>
      <c r="E105" s="35" t="s">
        <v>260</v>
      </c>
      <c r="F105" s="157" t="s">
        <v>71</v>
      </c>
      <c r="G105" s="73" t="s">
        <v>82</v>
      </c>
      <c r="H105" s="73" t="s">
        <v>685</v>
      </c>
      <c r="I105" s="109"/>
      <c r="J105" s="109" t="s">
        <v>9</v>
      </c>
      <c r="K105" s="57" t="s">
        <v>266</v>
      </c>
      <c r="L105" s="57" t="s">
        <v>267</v>
      </c>
      <c r="M105" s="73">
        <v>2022</v>
      </c>
      <c r="N105" s="109" t="s">
        <v>100</v>
      </c>
      <c r="O105" s="109" t="s">
        <v>665</v>
      </c>
      <c r="P105" s="57" t="s">
        <v>755</v>
      </c>
      <c r="Q105" s="84"/>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row>
    <row r="106" spans="1:82" s="1" customFormat="1" ht="58" x14ac:dyDescent="0.5">
      <c r="A106" s="36" t="s">
        <v>268</v>
      </c>
      <c r="B106" s="36" t="str">
        <f t="shared" si="2"/>
        <v>Orientation6</v>
      </c>
      <c r="C106" s="134" t="s">
        <v>269</v>
      </c>
      <c r="D106" s="92">
        <v>6.1</v>
      </c>
      <c r="E106" s="37" t="s">
        <v>270</v>
      </c>
      <c r="F106" s="3" t="s">
        <v>271</v>
      </c>
      <c r="G106" s="64" t="s">
        <v>82</v>
      </c>
      <c r="I106" s="99" t="s">
        <v>70</v>
      </c>
      <c r="J106" s="99" t="s">
        <v>665</v>
      </c>
      <c r="K106" s="7" t="s">
        <v>507</v>
      </c>
      <c r="L106" s="7"/>
      <c r="M106" s="64"/>
      <c r="N106" s="99"/>
      <c r="O106" s="99" t="s">
        <v>665</v>
      </c>
      <c r="P106" s="7" t="s">
        <v>748</v>
      </c>
      <c r="Q106" s="84"/>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row>
    <row r="107" spans="1:82" s="1" customFormat="1" ht="58" x14ac:dyDescent="0.5">
      <c r="A107" s="36" t="s">
        <v>268</v>
      </c>
      <c r="B107" s="36" t="str">
        <f t="shared" si="2"/>
        <v>Orientation6</v>
      </c>
      <c r="C107" s="134" t="s">
        <v>269</v>
      </c>
      <c r="D107" s="92">
        <v>6.1</v>
      </c>
      <c r="E107" s="37" t="s">
        <v>270</v>
      </c>
      <c r="F107" s="3" t="s">
        <v>272</v>
      </c>
      <c r="G107" s="64" t="s">
        <v>82</v>
      </c>
      <c r="I107" s="99"/>
      <c r="J107" s="99" t="s">
        <v>13</v>
      </c>
      <c r="K107" s="7"/>
      <c r="L107" s="7"/>
      <c r="M107" s="64"/>
      <c r="N107" s="99"/>
      <c r="O107" s="99" t="s">
        <v>13</v>
      </c>
      <c r="P107" s="7"/>
      <c r="Q107" s="84"/>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row>
    <row r="108" spans="1:82" s="1" customFormat="1" ht="58" x14ac:dyDescent="0.5">
      <c r="A108" s="36" t="s">
        <v>268</v>
      </c>
      <c r="B108" s="36" t="str">
        <f t="shared" si="2"/>
        <v>Orientation6</v>
      </c>
      <c r="C108" s="134" t="s">
        <v>269</v>
      </c>
      <c r="D108" s="92">
        <v>6.1</v>
      </c>
      <c r="E108" s="37" t="s">
        <v>270</v>
      </c>
      <c r="F108" s="3" t="s">
        <v>273</v>
      </c>
      <c r="G108" s="64" t="s">
        <v>82</v>
      </c>
      <c r="I108" s="99"/>
      <c r="J108" s="99" t="s">
        <v>13</v>
      </c>
      <c r="K108" s="7"/>
      <c r="L108" s="7"/>
      <c r="M108" s="64"/>
      <c r="N108" s="99"/>
      <c r="O108" s="99" t="s">
        <v>13</v>
      </c>
      <c r="P108" s="7"/>
      <c r="Q108" s="84"/>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row>
    <row r="109" spans="1:82" s="12" customFormat="1" ht="72.5" x14ac:dyDescent="0.5">
      <c r="A109" s="36" t="s">
        <v>268</v>
      </c>
      <c r="B109" s="36" t="str">
        <f t="shared" si="2"/>
        <v>Orientation6</v>
      </c>
      <c r="C109" s="134" t="s">
        <v>269</v>
      </c>
      <c r="D109" s="92">
        <v>6.1</v>
      </c>
      <c r="E109" s="38" t="s">
        <v>270</v>
      </c>
      <c r="F109" s="158" t="s">
        <v>71</v>
      </c>
      <c r="G109" s="74" t="s">
        <v>82</v>
      </c>
      <c r="H109" s="74"/>
      <c r="I109" s="110"/>
      <c r="J109" s="105" t="s">
        <v>665</v>
      </c>
      <c r="K109" s="58" t="s">
        <v>508</v>
      </c>
      <c r="L109" s="58" t="s">
        <v>274</v>
      </c>
      <c r="M109" s="74">
        <v>2021</v>
      </c>
      <c r="N109" s="110" t="s">
        <v>74</v>
      </c>
      <c r="O109" s="286" t="s">
        <v>665</v>
      </c>
      <c r="P109" s="58" t="s">
        <v>749</v>
      </c>
      <c r="Q109" s="84"/>
      <c r="R109" s="6" t="s">
        <v>537</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row>
    <row r="110" spans="1:82" s="12" customFormat="1" ht="72.5" x14ac:dyDescent="0.5">
      <c r="A110" s="36" t="s">
        <v>268</v>
      </c>
      <c r="B110" s="36" t="str">
        <f t="shared" si="2"/>
        <v>Orientation6</v>
      </c>
      <c r="C110" s="134" t="s">
        <v>269</v>
      </c>
      <c r="D110" s="92">
        <v>6.2</v>
      </c>
      <c r="E110" s="37" t="s">
        <v>275</v>
      </c>
      <c r="F110" s="3" t="s">
        <v>276</v>
      </c>
      <c r="G110" s="64" t="s">
        <v>144</v>
      </c>
      <c r="H110" s="1"/>
      <c r="I110" s="99" t="s">
        <v>70</v>
      </c>
      <c r="J110" s="111" t="s">
        <v>9</v>
      </c>
      <c r="K110" s="7" t="s">
        <v>277</v>
      </c>
      <c r="L110" s="7"/>
      <c r="M110" s="63"/>
      <c r="N110" s="111"/>
      <c r="O110" s="105" t="s">
        <v>665</v>
      </c>
      <c r="P110" s="7" t="s">
        <v>701</v>
      </c>
      <c r="Q110" s="84"/>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row>
    <row r="111" spans="1:82" s="12" customFormat="1" ht="58" x14ac:dyDescent="0.5">
      <c r="A111" s="36" t="s">
        <v>268</v>
      </c>
      <c r="B111" s="36" t="str">
        <f t="shared" si="2"/>
        <v>Orientation6</v>
      </c>
      <c r="C111" s="134" t="s">
        <v>269</v>
      </c>
      <c r="D111" s="92">
        <v>6.2</v>
      </c>
      <c r="E111" s="37" t="s">
        <v>275</v>
      </c>
      <c r="F111" s="3" t="s">
        <v>278</v>
      </c>
      <c r="G111" s="64" t="s">
        <v>144</v>
      </c>
      <c r="H111" s="1"/>
      <c r="I111" s="99" t="s">
        <v>70</v>
      </c>
      <c r="J111" s="111" t="s">
        <v>9</v>
      </c>
      <c r="K111" s="7"/>
      <c r="L111" s="7"/>
      <c r="M111" s="63"/>
      <c r="N111" s="111"/>
      <c r="O111" s="105" t="s">
        <v>665</v>
      </c>
      <c r="P111" s="7" t="s">
        <v>700</v>
      </c>
      <c r="Q111" s="84"/>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row>
    <row r="112" spans="1:82" s="12" customFormat="1" ht="58" x14ac:dyDescent="0.5">
      <c r="A112" s="36" t="s">
        <v>268</v>
      </c>
      <c r="B112" s="36" t="str">
        <f t="shared" si="2"/>
        <v>Orientation6</v>
      </c>
      <c r="C112" s="134" t="s">
        <v>269</v>
      </c>
      <c r="D112" s="92">
        <v>6.2</v>
      </c>
      <c r="E112" s="37" t="s">
        <v>275</v>
      </c>
      <c r="F112" s="3" t="s">
        <v>279</v>
      </c>
      <c r="G112" s="64" t="s">
        <v>144</v>
      </c>
      <c r="H112" s="1"/>
      <c r="I112" s="99"/>
      <c r="J112" s="111" t="s">
        <v>9</v>
      </c>
      <c r="K112" s="7" t="s">
        <v>280</v>
      </c>
      <c r="L112" s="7"/>
      <c r="M112" s="63"/>
      <c r="N112" s="111"/>
      <c r="O112" s="105" t="s">
        <v>665</v>
      </c>
      <c r="P112" s="7" t="s">
        <v>699</v>
      </c>
      <c r="Q112" s="84"/>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row>
    <row r="113" spans="1:82" s="12" customFormat="1" ht="145" x14ac:dyDescent="0.5">
      <c r="A113" s="36" t="s">
        <v>268</v>
      </c>
      <c r="B113" s="36" t="str">
        <f t="shared" si="2"/>
        <v>Orientation6</v>
      </c>
      <c r="C113" s="134" t="s">
        <v>269</v>
      </c>
      <c r="D113" s="92">
        <v>6.2</v>
      </c>
      <c r="E113" s="38" t="s">
        <v>275</v>
      </c>
      <c r="F113" s="158" t="s">
        <v>71</v>
      </c>
      <c r="G113" s="74" t="s">
        <v>144</v>
      </c>
      <c r="H113" s="74"/>
      <c r="I113" s="110"/>
      <c r="J113" s="110" t="s">
        <v>9</v>
      </c>
      <c r="K113" s="58" t="s">
        <v>220</v>
      </c>
      <c r="L113" s="58" t="s">
        <v>244</v>
      </c>
      <c r="M113" s="74">
        <v>2023</v>
      </c>
      <c r="N113" s="110"/>
      <c r="O113" s="286" t="s">
        <v>665</v>
      </c>
      <c r="P113" s="58" t="s">
        <v>769</v>
      </c>
      <c r="Q113" s="84"/>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row>
    <row r="114" spans="1:82" s="15" customFormat="1" ht="58" x14ac:dyDescent="0.5">
      <c r="A114" s="36" t="s">
        <v>268</v>
      </c>
      <c r="B114" s="36" t="str">
        <f t="shared" si="2"/>
        <v>Orientation6</v>
      </c>
      <c r="C114" s="134" t="s">
        <v>269</v>
      </c>
      <c r="D114" s="92">
        <v>6.3</v>
      </c>
      <c r="E114" s="38" t="s">
        <v>281</v>
      </c>
      <c r="F114" s="155" t="s">
        <v>71</v>
      </c>
      <c r="G114" s="76" t="s">
        <v>82</v>
      </c>
      <c r="H114" s="76"/>
      <c r="I114" s="108"/>
      <c r="J114" s="108" t="s">
        <v>9</v>
      </c>
      <c r="K114" s="16" t="s">
        <v>282</v>
      </c>
      <c r="L114" s="16"/>
      <c r="M114" s="76">
        <v>2021</v>
      </c>
      <c r="N114" s="108"/>
      <c r="O114" s="108" t="s">
        <v>665</v>
      </c>
      <c r="P114" s="16" t="s">
        <v>750</v>
      </c>
      <c r="Q114" s="84"/>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row>
    <row r="115" spans="1:82" s="12" customFormat="1" ht="58" x14ac:dyDescent="0.5">
      <c r="A115" s="39" t="s">
        <v>283</v>
      </c>
      <c r="B115" s="39" t="str">
        <f t="shared" si="2"/>
        <v>Orientation7</v>
      </c>
      <c r="C115" s="135" t="s">
        <v>284</v>
      </c>
      <c r="D115" s="93">
        <v>7.14</v>
      </c>
      <c r="E115" s="40" t="s">
        <v>524</v>
      </c>
      <c r="F115" s="159" t="s">
        <v>71</v>
      </c>
      <c r="G115" s="77" t="s">
        <v>285</v>
      </c>
      <c r="H115" s="77"/>
      <c r="I115" s="112"/>
      <c r="J115" s="112" t="s">
        <v>665</v>
      </c>
      <c r="K115" s="59" t="s">
        <v>286</v>
      </c>
      <c r="L115" s="59" t="s">
        <v>287</v>
      </c>
      <c r="M115" s="77">
        <v>2020</v>
      </c>
      <c r="N115" s="112" t="s">
        <v>100</v>
      </c>
      <c r="O115" s="112" t="s">
        <v>665</v>
      </c>
      <c r="P115" s="59" t="s">
        <v>703</v>
      </c>
      <c r="Q115" s="84"/>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row>
    <row r="116" spans="1:82" s="1" customFormat="1" ht="58" x14ac:dyDescent="0.5">
      <c r="A116" s="39" t="s">
        <v>283</v>
      </c>
      <c r="B116" s="39" t="str">
        <f t="shared" si="2"/>
        <v>Orientation7</v>
      </c>
      <c r="C116" s="135" t="s">
        <v>284</v>
      </c>
      <c r="D116" s="93">
        <v>7.1</v>
      </c>
      <c r="E116" s="41" t="s">
        <v>288</v>
      </c>
      <c r="F116" s="3" t="s">
        <v>289</v>
      </c>
      <c r="G116" s="64" t="s">
        <v>290</v>
      </c>
      <c r="I116" s="99"/>
      <c r="J116" s="99" t="s">
        <v>665</v>
      </c>
      <c r="K116" s="7" t="s">
        <v>291</v>
      </c>
      <c r="L116" s="7"/>
      <c r="M116" s="64"/>
      <c r="N116" s="99"/>
      <c r="O116" s="99" t="s">
        <v>665</v>
      </c>
      <c r="P116" s="7" t="s">
        <v>702</v>
      </c>
      <c r="Q116" s="84"/>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row>
    <row r="117" spans="1:82" s="1" customFormat="1" ht="58" x14ac:dyDescent="0.5">
      <c r="A117" s="39" t="s">
        <v>283</v>
      </c>
      <c r="B117" s="39" t="str">
        <f t="shared" si="2"/>
        <v>Orientation7</v>
      </c>
      <c r="C117" s="135" t="s">
        <v>284</v>
      </c>
      <c r="D117" s="93">
        <v>7.1</v>
      </c>
      <c r="E117" s="41" t="s">
        <v>288</v>
      </c>
      <c r="F117" s="3" t="s">
        <v>292</v>
      </c>
      <c r="G117" s="64" t="s">
        <v>290</v>
      </c>
      <c r="I117" s="99" t="s">
        <v>70</v>
      </c>
      <c r="J117" s="99" t="s">
        <v>9</v>
      </c>
      <c r="K117" s="7"/>
      <c r="L117" s="7"/>
      <c r="M117" s="64"/>
      <c r="N117" s="99"/>
      <c r="O117" s="99" t="s">
        <v>9</v>
      </c>
      <c r="P117" s="7" t="s">
        <v>705</v>
      </c>
      <c r="Q117" s="84"/>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row>
    <row r="118" spans="1:82" s="1" customFormat="1" ht="58" x14ac:dyDescent="0.5">
      <c r="A118" s="39" t="s">
        <v>283</v>
      </c>
      <c r="B118" s="39" t="str">
        <f t="shared" si="2"/>
        <v>Orientation7</v>
      </c>
      <c r="C118" s="135" t="s">
        <v>284</v>
      </c>
      <c r="D118" s="93">
        <v>7.1</v>
      </c>
      <c r="E118" s="41" t="s">
        <v>288</v>
      </c>
      <c r="F118" s="3" t="s">
        <v>293</v>
      </c>
      <c r="G118" s="64" t="s">
        <v>290</v>
      </c>
      <c r="I118" s="99"/>
      <c r="J118" s="99" t="s">
        <v>9</v>
      </c>
      <c r="K118" s="7"/>
      <c r="L118" s="7"/>
      <c r="M118" s="64"/>
      <c r="N118" s="99"/>
      <c r="O118" s="99" t="s">
        <v>9</v>
      </c>
      <c r="P118" s="7" t="s">
        <v>704</v>
      </c>
      <c r="Q118" s="84"/>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row>
    <row r="119" spans="1:82" s="12" customFormat="1" ht="58" x14ac:dyDescent="0.5">
      <c r="A119" s="39" t="s">
        <v>283</v>
      </c>
      <c r="B119" s="39" t="str">
        <f t="shared" si="2"/>
        <v>Orientation7</v>
      </c>
      <c r="C119" s="135" t="s">
        <v>284</v>
      </c>
      <c r="D119" s="93">
        <v>7.1</v>
      </c>
      <c r="E119" s="40" t="s">
        <v>288</v>
      </c>
      <c r="F119" s="159" t="s">
        <v>71</v>
      </c>
      <c r="G119" s="77" t="s">
        <v>290</v>
      </c>
      <c r="H119" s="77"/>
      <c r="I119" s="112"/>
      <c r="J119" s="112" t="s">
        <v>665</v>
      </c>
      <c r="K119" s="59" t="s">
        <v>294</v>
      </c>
      <c r="L119" s="59" t="s">
        <v>295</v>
      </c>
      <c r="M119" s="77">
        <v>2020</v>
      </c>
      <c r="N119" s="112"/>
      <c r="O119" s="112" t="s">
        <v>665</v>
      </c>
      <c r="P119" s="59" t="s">
        <v>782</v>
      </c>
      <c r="Q119" s="84"/>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row>
    <row r="120" spans="1:82" s="1" customFormat="1" ht="58" x14ac:dyDescent="0.5">
      <c r="A120" s="39" t="s">
        <v>283</v>
      </c>
      <c r="B120" s="39" t="str">
        <f t="shared" si="2"/>
        <v>Orientation7</v>
      </c>
      <c r="C120" s="135" t="s">
        <v>284</v>
      </c>
      <c r="D120" s="93">
        <v>7.2</v>
      </c>
      <c r="E120" s="41" t="s">
        <v>296</v>
      </c>
      <c r="F120" s="3" t="s">
        <v>297</v>
      </c>
      <c r="G120" s="64" t="s">
        <v>298</v>
      </c>
      <c r="I120" s="99" t="s">
        <v>70</v>
      </c>
      <c r="J120" s="99" t="s">
        <v>9</v>
      </c>
      <c r="K120" s="7" t="s">
        <v>299</v>
      </c>
      <c r="L120" s="7"/>
      <c r="M120" s="64"/>
      <c r="N120" s="99"/>
      <c r="O120" s="99" t="s">
        <v>9</v>
      </c>
      <c r="P120" s="7"/>
      <c r="Q120" s="84"/>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row>
    <row r="121" spans="1:82" s="1" customFormat="1" ht="58" x14ac:dyDescent="0.5">
      <c r="A121" s="39" t="s">
        <v>283</v>
      </c>
      <c r="B121" s="39" t="str">
        <f t="shared" si="2"/>
        <v>Orientation7</v>
      </c>
      <c r="C121" s="135" t="s">
        <v>284</v>
      </c>
      <c r="D121" s="93">
        <v>7.2</v>
      </c>
      <c r="E121" s="41" t="s">
        <v>296</v>
      </c>
      <c r="F121" s="3" t="s">
        <v>300</v>
      </c>
      <c r="G121" s="64" t="s">
        <v>298</v>
      </c>
      <c r="I121" s="99" t="s">
        <v>70</v>
      </c>
      <c r="J121" s="99" t="s">
        <v>9</v>
      </c>
      <c r="K121" s="7" t="s">
        <v>301</v>
      </c>
      <c r="L121" s="7"/>
      <c r="M121" s="64"/>
      <c r="N121" s="99"/>
      <c r="O121" s="99" t="s">
        <v>9</v>
      </c>
      <c r="P121" s="7"/>
      <c r="Q121" s="84"/>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row>
    <row r="122" spans="1:82" s="1" customFormat="1" ht="58" x14ac:dyDescent="0.5">
      <c r="A122" s="39" t="s">
        <v>283</v>
      </c>
      <c r="B122" s="39" t="str">
        <f t="shared" si="2"/>
        <v>Orientation7</v>
      </c>
      <c r="C122" s="135" t="s">
        <v>284</v>
      </c>
      <c r="D122" s="93">
        <v>7.2</v>
      </c>
      <c r="E122" s="41" t="s">
        <v>296</v>
      </c>
      <c r="F122" s="3" t="s">
        <v>302</v>
      </c>
      <c r="G122" s="64" t="s">
        <v>298</v>
      </c>
      <c r="I122" s="99" t="s">
        <v>70</v>
      </c>
      <c r="J122" s="99" t="s">
        <v>8</v>
      </c>
      <c r="K122" s="7"/>
      <c r="L122" s="7"/>
      <c r="M122" s="64"/>
      <c r="N122" s="99"/>
      <c r="O122" s="99" t="s">
        <v>8</v>
      </c>
      <c r="P122" s="7"/>
      <c r="Q122" s="84"/>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row>
    <row r="123" spans="1:82" s="1" customFormat="1" ht="71.25" customHeight="1" x14ac:dyDescent="0.5">
      <c r="A123" s="39" t="s">
        <v>283</v>
      </c>
      <c r="B123" s="39" t="str">
        <f>LEFT(A123,12)</f>
        <v>Orientation7</v>
      </c>
      <c r="C123" s="135" t="s">
        <v>284</v>
      </c>
      <c r="D123" s="93">
        <v>7.2</v>
      </c>
      <c r="E123" s="40" t="s">
        <v>296</v>
      </c>
      <c r="F123" s="3" t="s">
        <v>303</v>
      </c>
      <c r="G123" s="64"/>
      <c r="I123" s="99"/>
      <c r="J123" s="99" t="s">
        <v>529</v>
      </c>
      <c r="K123" s="7" t="s">
        <v>304</v>
      </c>
      <c r="L123" s="7"/>
      <c r="M123" s="64"/>
      <c r="N123" s="99" t="s">
        <v>100</v>
      </c>
      <c r="O123" s="99" t="s">
        <v>529</v>
      </c>
      <c r="P123" s="7"/>
      <c r="Q123" s="84"/>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row>
    <row r="124" spans="1:82" s="12" customFormat="1" ht="72.5" x14ac:dyDescent="0.5">
      <c r="A124" s="39" t="s">
        <v>283</v>
      </c>
      <c r="B124" s="39" t="str">
        <f t="shared" si="2"/>
        <v>Orientation7</v>
      </c>
      <c r="C124" s="135" t="s">
        <v>284</v>
      </c>
      <c r="D124" s="93">
        <v>7.2</v>
      </c>
      <c r="E124" s="40" t="s">
        <v>296</v>
      </c>
      <c r="F124" s="159" t="s">
        <v>71</v>
      </c>
      <c r="G124" s="77" t="s">
        <v>298</v>
      </c>
      <c r="H124" s="77"/>
      <c r="I124" s="112" t="s">
        <v>70</v>
      </c>
      <c r="J124" s="105" t="s">
        <v>665</v>
      </c>
      <c r="K124" s="59" t="s">
        <v>677</v>
      </c>
      <c r="L124" s="59" t="s">
        <v>305</v>
      </c>
      <c r="M124" s="77">
        <v>2023</v>
      </c>
      <c r="N124" s="112" t="s">
        <v>74</v>
      </c>
      <c r="O124" s="286" t="s">
        <v>665</v>
      </c>
      <c r="P124" s="285" t="s">
        <v>757</v>
      </c>
      <c r="Q124" s="84"/>
      <c r="R124" s="6" t="s">
        <v>537</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row>
    <row r="125" spans="1:82" s="1" customFormat="1" ht="58" x14ac:dyDescent="0.5">
      <c r="A125" s="39" t="s">
        <v>283</v>
      </c>
      <c r="B125" s="39" t="str">
        <f t="shared" si="2"/>
        <v>Orientation7</v>
      </c>
      <c r="C125" s="135" t="s">
        <v>284</v>
      </c>
      <c r="D125" s="93">
        <v>7.3</v>
      </c>
      <c r="E125" s="41" t="s">
        <v>306</v>
      </c>
      <c r="F125" s="3" t="s">
        <v>307</v>
      </c>
      <c r="G125" s="64" t="s">
        <v>298</v>
      </c>
      <c r="I125" s="99"/>
      <c r="J125" s="99" t="s">
        <v>9</v>
      </c>
      <c r="K125" s="7" t="s">
        <v>308</v>
      </c>
      <c r="L125" s="7"/>
      <c r="M125" s="64"/>
      <c r="N125" s="99"/>
      <c r="O125" s="99" t="s">
        <v>9</v>
      </c>
      <c r="P125" s="7" t="s">
        <v>760</v>
      </c>
      <c r="Q125" s="84"/>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row>
    <row r="126" spans="1:82" s="1" customFormat="1" ht="58" x14ac:dyDescent="0.5">
      <c r="A126" s="39" t="s">
        <v>283</v>
      </c>
      <c r="B126" s="39" t="str">
        <f t="shared" si="2"/>
        <v>Orientation7</v>
      </c>
      <c r="C126" s="135" t="s">
        <v>284</v>
      </c>
      <c r="D126" s="93">
        <v>7.3</v>
      </c>
      <c r="E126" s="41" t="s">
        <v>306</v>
      </c>
      <c r="F126" s="3" t="s">
        <v>309</v>
      </c>
      <c r="G126" s="64" t="s">
        <v>298</v>
      </c>
      <c r="I126" s="99"/>
      <c r="J126" s="99" t="s">
        <v>665</v>
      </c>
      <c r="K126" s="7"/>
      <c r="L126" s="7"/>
      <c r="M126" s="64"/>
      <c r="N126" s="99"/>
      <c r="O126" s="99" t="s">
        <v>665</v>
      </c>
      <c r="P126" s="7" t="s">
        <v>744</v>
      </c>
      <c r="Q126" s="84"/>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row>
    <row r="127" spans="1:82" s="1" customFormat="1" ht="58" x14ac:dyDescent="0.5">
      <c r="A127" s="39" t="s">
        <v>283</v>
      </c>
      <c r="B127" s="39" t="str">
        <f t="shared" si="2"/>
        <v>Orientation7</v>
      </c>
      <c r="C127" s="135" t="s">
        <v>284</v>
      </c>
      <c r="D127" s="93">
        <v>7.3</v>
      </c>
      <c r="E127" s="41" t="s">
        <v>306</v>
      </c>
      <c r="F127" s="3" t="s">
        <v>310</v>
      </c>
      <c r="G127" s="64" t="s">
        <v>298</v>
      </c>
      <c r="I127" s="99" t="s">
        <v>70</v>
      </c>
      <c r="J127" s="99" t="s">
        <v>9</v>
      </c>
      <c r="K127" s="7"/>
      <c r="L127" s="7"/>
      <c r="M127" s="64"/>
      <c r="N127" s="99"/>
      <c r="O127" s="99" t="s">
        <v>665</v>
      </c>
      <c r="P127" s="7" t="s">
        <v>745</v>
      </c>
      <c r="Q127" s="84"/>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row>
    <row r="128" spans="1:82" s="1" customFormat="1" ht="63.75" customHeight="1" x14ac:dyDescent="0.5">
      <c r="A128" s="39" t="s">
        <v>283</v>
      </c>
      <c r="B128" s="39" t="str">
        <f>LEFT(A128,12)</f>
        <v>Orientation7</v>
      </c>
      <c r="C128" s="135" t="s">
        <v>284</v>
      </c>
      <c r="D128" s="93">
        <v>7.3</v>
      </c>
      <c r="E128" s="41" t="s">
        <v>306</v>
      </c>
      <c r="F128" s="3" t="s">
        <v>311</v>
      </c>
      <c r="G128" s="64" t="s">
        <v>298</v>
      </c>
      <c r="I128" s="99"/>
      <c r="J128" s="99" t="s">
        <v>9</v>
      </c>
      <c r="K128" s="7"/>
      <c r="L128" s="7"/>
      <c r="M128" s="64"/>
      <c r="N128" s="99"/>
      <c r="O128" s="99" t="s">
        <v>665</v>
      </c>
      <c r="P128" s="7"/>
      <c r="Q128" s="84"/>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row>
    <row r="129" spans="1:82" s="1" customFormat="1" ht="63.75" customHeight="1" x14ac:dyDescent="0.5">
      <c r="A129" s="39" t="s">
        <v>283</v>
      </c>
      <c r="B129" s="39" t="str">
        <f>LEFT(A129,12)</f>
        <v>Orientation7</v>
      </c>
      <c r="C129" s="135" t="s">
        <v>284</v>
      </c>
      <c r="D129" s="93">
        <v>7.3</v>
      </c>
      <c r="E129" s="41" t="s">
        <v>306</v>
      </c>
      <c r="F129" s="3" t="s">
        <v>312</v>
      </c>
      <c r="G129" s="64" t="s">
        <v>298</v>
      </c>
      <c r="I129" s="99"/>
      <c r="J129" s="99" t="s">
        <v>9</v>
      </c>
      <c r="K129" s="7" t="s">
        <v>313</v>
      </c>
      <c r="L129" s="7"/>
      <c r="M129" s="64"/>
      <c r="N129" s="99"/>
      <c r="O129" s="99" t="s">
        <v>9</v>
      </c>
      <c r="P129" s="279" t="s">
        <v>758</v>
      </c>
      <c r="Q129" s="84"/>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row>
    <row r="130" spans="1:82" s="12" customFormat="1" ht="58" x14ac:dyDescent="0.5">
      <c r="A130" s="39" t="s">
        <v>283</v>
      </c>
      <c r="B130" s="39" t="str">
        <f t="shared" si="2"/>
        <v>Orientation7</v>
      </c>
      <c r="C130" s="135" t="s">
        <v>284</v>
      </c>
      <c r="D130" s="93">
        <v>7.3</v>
      </c>
      <c r="E130" s="40" t="s">
        <v>306</v>
      </c>
      <c r="F130" s="159" t="s">
        <v>71</v>
      </c>
      <c r="G130" s="77" t="s">
        <v>298</v>
      </c>
      <c r="H130" s="77"/>
      <c r="I130" s="112"/>
      <c r="J130" s="112" t="s">
        <v>9</v>
      </c>
      <c r="K130" s="59"/>
      <c r="L130" s="59" t="s">
        <v>314</v>
      </c>
      <c r="M130" s="77"/>
      <c r="N130" s="112" t="s">
        <v>74</v>
      </c>
      <c r="O130" s="112" t="s">
        <v>9</v>
      </c>
      <c r="P130" s="59" t="s">
        <v>783</v>
      </c>
      <c r="Q130" s="84"/>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row>
    <row r="131" spans="1:82" s="1" customFormat="1" ht="58" x14ac:dyDescent="0.5">
      <c r="A131" s="39" t="s">
        <v>283</v>
      </c>
      <c r="B131" s="39" t="str">
        <f t="shared" si="2"/>
        <v>Orientation7</v>
      </c>
      <c r="C131" s="135" t="s">
        <v>284</v>
      </c>
      <c r="D131" s="93">
        <v>7.4</v>
      </c>
      <c r="E131" s="41" t="s">
        <v>315</v>
      </c>
      <c r="F131" s="288" t="s">
        <v>316</v>
      </c>
      <c r="G131" s="289" t="s">
        <v>298</v>
      </c>
      <c r="H131" s="290"/>
      <c r="I131" s="291"/>
      <c r="J131" s="99" t="s">
        <v>529</v>
      </c>
      <c r="K131" s="292" t="s">
        <v>317</v>
      </c>
      <c r="L131" s="292"/>
      <c r="M131" s="289"/>
      <c r="N131" s="291"/>
      <c r="O131" s="108" t="s">
        <v>13</v>
      </c>
      <c r="P131" s="292" t="s">
        <v>767</v>
      </c>
      <c r="Q131" s="84"/>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row>
    <row r="132" spans="1:82" s="1" customFormat="1" ht="58" x14ac:dyDescent="0.5">
      <c r="A132" s="39" t="s">
        <v>283</v>
      </c>
      <c r="B132" s="39" t="str">
        <f t="shared" si="2"/>
        <v>Orientation7</v>
      </c>
      <c r="C132" s="135" t="s">
        <v>284</v>
      </c>
      <c r="D132" s="93">
        <v>7.4</v>
      </c>
      <c r="E132" s="41" t="s">
        <v>315</v>
      </c>
      <c r="F132" s="3" t="s">
        <v>318</v>
      </c>
      <c r="G132" s="64" t="s">
        <v>298</v>
      </c>
      <c r="I132" s="99"/>
      <c r="J132" s="99" t="s">
        <v>529</v>
      </c>
      <c r="K132" s="7" t="s">
        <v>532</v>
      </c>
      <c r="L132" s="7"/>
      <c r="M132" s="64"/>
      <c r="N132" s="99"/>
      <c r="O132" s="99" t="s">
        <v>529</v>
      </c>
      <c r="P132" s="7" t="s">
        <v>746</v>
      </c>
      <c r="Q132" s="84"/>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row>
    <row r="133" spans="1:82" s="12" customFormat="1" ht="58" x14ac:dyDescent="0.5">
      <c r="A133" s="39" t="s">
        <v>283</v>
      </c>
      <c r="B133" s="39" t="str">
        <f t="shared" si="2"/>
        <v>Orientation7</v>
      </c>
      <c r="C133" s="135" t="s">
        <v>284</v>
      </c>
      <c r="D133" s="93">
        <v>7.4</v>
      </c>
      <c r="E133" s="40" t="s">
        <v>315</v>
      </c>
      <c r="F133" s="159" t="s">
        <v>71</v>
      </c>
      <c r="G133" s="77" t="s">
        <v>298</v>
      </c>
      <c r="H133" s="77"/>
      <c r="I133" s="112"/>
      <c r="J133" s="99" t="s">
        <v>529</v>
      </c>
      <c r="K133" s="59" t="s">
        <v>319</v>
      </c>
      <c r="L133" s="59" t="s">
        <v>320</v>
      </c>
      <c r="M133" s="77"/>
      <c r="N133" s="112"/>
      <c r="O133" s="99" t="s">
        <v>529</v>
      </c>
      <c r="P133" s="59" t="s">
        <v>759</v>
      </c>
      <c r="Q133" s="84"/>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row>
    <row r="134" spans="1:82" s="1" customFormat="1" ht="58" x14ac:dyDescent="0.5">
      <c r="A134" s="39" t="s">
        <v>283</v>
      </c>
      <c r="B134" s="39" t="str">
        <f t="shared" si="2"/>
        <v>Orientation7</v>
      </c>
      <c r="C134" s="135" t="s">
        <v>284</v>
      </c>
      <c r="D134" s="93">
        <v>7.5</v>
      </c>
      <c r="E134" s="41" t="s">
        <v>321</v>
      </c>
      <c r="F134" s="3" t="s">
        <v>322</v>
      </c>
      <c r="G134" s="64" t="s">
        <v>290</v>
      </c>
      <c r="I134" s="99"/>
      <c r="J134" s="99" t="s">
        <v>8</v>
      </c>
      <c r="K134" s="7"/>
      <c r="L134" s="7"/>
      <c r="M134" s="64"/>
      <c r="N134" s="99" t="s">
        <v>74</v>
      </c>
      <c r="O134" s="99" t="s">
        <v>8</v>
      </c>
      <c r="P134" s="7"/>
      <c r="Q134" s="84"/>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row>
    <row r="135" spans="1:82" s="1" customFormat="1" ht="58" x14ac:dyDescent="0.5">
      <c r="A135" s="39" t="s">
        <v>283</v>
      </c>
      <c r="B135" s="39" t="str">
        <f t="shared" si="2"/>
        <v>Orientation7</v>
      </c>
      <c r="C135" s="135" t="s">
        <v>284</v>
      </c>
      <c r="D135" s="93">
        <v>7.5</v>
      </c>
      <c r="E135" s="41" t="s">
        <v>321</v>
      </c>
      <c r="F135" s="3" t="s">
        <v>323</v>
      </c>
      <c r="G135" s="64" t="s">
        <v>290</v>
      </c>
      <c r="I135" s="99"/>
      <c r="J135" s="99" t="s">
        <v>8</v>
      </c>
      <c r="K135" s="7"/>
      <c r="L135" s="7"/>
      <c r="M135" s="64"/>
      <c r="N135" s="99"/>
      <c r="O135" s="99" t="s">
        <v>8</v>
      </c>
      <c r="P135" s="7"/>
      <c r="Q135" s="84"/>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row>
    <row r="136" spans="1:82" s="1" customFormat="1" ht="58" x14ac:dyDescent="0.5">
      <c r="A136" s="39" t="s">
        <v>283</v>
      </c>
      <c r="B136" s="39" t="str">
        <f t="shared" si="2"/>
        <v>Orientation7</v>
      </c>
      <c r="C136" s="135" t="s">
        <v>284</v>
      </c>
      <c r="D136" s="93">
        <v>7.5</v>
      </c>
      <c r="E136" s="41" t="s">
        <v>321</v>
      </c>
      <c r="F136" s="3" t="s">
        <v>324</v>
      </c>
      <c r="G136" s="64" t="s">
        <v>290</v>
      </c>
      <c r="I136" s="99"/>
      <c r="J136" s="99" t="s">
        <v>8</v>
      </c>
      <c r="K136" s="7"/>
      <c r="L136" s="7"/>
      <c r="M136" s="64"/>
      <c r="N136" s="99"/>
      <c r="O136" s="99" t="s">
        <v>8</v>
      </c>
      <c r="P136" s="7"/>
      <c r="Q136" s="84"/>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row>
    <row r="137" spans="1:82" s="12" customFormat="1" ht="58" x14ac:dyDescent="0.5">
      <c r="A137" s="39" t="s">
        <v>283</v>
      </c>
      <c r="B137" s="39" t="str">
        <f t="shared" si="2"/>
        <v>Orientation7</v>
      </c>
      <c r="C137" s="135" t="s">
        <v>284</v>
      </c>
      <c r="D137" s="93">
        <v>7.5</v>
      </c>
      <c r="E137" s="40" t="s">
        <v>321</v>
      </c>
      <c r="F137" s="159" t="s">
        <v>71</v>
      </c>
      <c r="G137" s="77" t="s">
        <v>290</v>
      </c>
      <c r="H137" s="77"/>
      <c r="I137" s="112"/>
      <c r="J137" s="112" t="s">
        <v>8</v>
      </c>
      <c r="K137" s="59" t="s">
        <v>325</v>
      </c>
      <c r="L137" s="59" t="s">
        <v>326</v>
      </c>
      <c r="M137" s="77"/>
      <c r="N137" s="112" t="s">
        <v>74</v>
      </c>
      <c r="O137" s="112" t="s">
        <v>8</v>
      </c>
      <c r="P137" s="59"/>
      <c r="Q137" s="84"/>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row>
    <row r="138" spans="1:82" s="1" customFormat="1" ht="58" x14ac:dyDescent="0.5">
      <c r="A138" s="39" t="s">
        <v>283</v>
      </c>
      <c r="B138" s="39" t="str">
        <f t="shared" si="2"/>
        <v>Orientation7</v>
      </c>
      <c r="C138" s="135" t="s">
        <v>284</v>
      </c>
      <c r="D138" s="93">
        <v>7.6</v>
      </c>
      <c r="E138" s="41" t="s">
        <v>327</v>
      </c>
      <c r="F138" s="3" t="s">
        <v>328</v>
      </c>
      <c r="G138" s="64" t="s">
        <v>290</v>
      </c>
      <c r="I138" s="99"/>
      <c r="J138" s="99" t="s">
        <v>665</v>
      </c>
      <c r="K138" s="7"/>
      <c r="L138" s="7"/>
      <c r="M138" s="64"/>
      <c r="N138" s="99"/>
      <c r="O138" s="99" t="s">
        <v>665</v>
      </c>
      <c r="P138" s="7"/>
      <c r="Q138" s="84"/>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row>
    <row r="139" spans="1:82" s="1" customFormat="1" ht="58" x14ac:dyDescent="0.5">
      <c r="A139" s="39" t="s">
        <v>283</v>
      </c>
      <c r="B139" s="39" t="str">
        <f t="shared" ref="B139:B201" si="3">LEFT(A139,12)</f>
        <v>Orientation7</v>
      </c>
      <c r="C139" s="135" t="s">
        <v>284</v>
      </c>
      <c r="D139" s="93">
        <v>7.6</v>
      </c>
      <c r="E139" s="41" t="s">
        <v>327</v>
      </c>
      <c r="F139" s="3" t="s">
        <v>329</v>
      </c>
      <c r="G139" s="64" t="s">
        <v>290</v>
      </c>
      <c r="I139" s="99"/>
      <c r="J139" s="99" t="s">
        <v>665</v>
      </c>
      <c r="K139" s="7" t="s">
        <v>330</v>
      </c>
      <c r="L139" s="7"/>
      <c r="M139" s="64">
        <v>2017</v>
      </c>
      <c r="N139" s="99"/>
      <c r="O139" s="99" t="s">
        <v>665</v>
      </c>
      <c r="P139" s="7"/>
      <c r="Q139" s="84"/>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row>
    <row r="140" spans="1:82" s="1" customFormat="1" ht="58" x14ac:dyDescent="0.5">
      <c r="A140" s="39" t="s">
        <v>283</v>
      </c>
      <c r="B140" s="39" t="str">
        <f t="shared" si="3"/>
        <v>Orientation7</v>
      </c>
      <c r="C140" s="135" t="s">
        <v>284</v>
      </c>
      <c r="D140" s="93">
        <v>7.6</v>
      </c>
      <c r="E140" s="41" t="s">
        <v>327</v>
      </c>
      <c r="F140" s="3" t="s">
        <v>331</v>
      </c>
      <c r="G140" s="64" t="s">
        <v>290</v>
      </c>
      <c r="I140" s="99"/>
      <c r="J140" s="99" t="s">
        <v>665</v>
      </c>
      <c r="K140" s="7"/>
      <c r="L140" s="7"/>
      <c r="M140" s="64"/>
      <c r="N140" s="99" t="s">
        <v>74</v>
      </c>
      <c r="O140" s="99" t="s">
        <v>665</v>
      </c>
      <c r="P140" s="7"/>
      <c r="Q140" s="84"/>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row>
    <row r="141" spans="1:82" s="12" customFormat="1" ht="58" x14ac:dyDescent="0.5">
      <c r="A141" s="39" t="s">
        <v>283</v>
      </c>
      <c r="B141" s="39" t="str">
        <f t="shared" si="3"/>
        <v>Orientation7</v>
      </c>
      <c r="C141" s="135" t="s">
        <v>284</v>
      </c>
      <c r="D141" s="93">
        <v>7.6</v>
      </c>
      <c r="E141" s="40" t="s">
        <v>327</v>
      </c>
      <c r="F141" s="159" t="s">
        <v>71</v>
      </c>
      <c r="G141" s="77" t="s">
        <v>290</v>
      </c>
      <c r="H141" s="77"/>
      <c r="I141" s="112"/>
      <c r="J141" s="112" t="s">
        <v>665</v>
      </c>
      <c r="K141" s="59" t="s">
        <v>332</v>
      </c>
      <c r="L141" s="59" t="s">
        <v>333</v>
      </c>
      <c r="M141" s="77"/>
      <c r="N141" s="112" t="s">
        <v>74</v>
      </c>
      <c r="O141" s="112" t="s">
        <v>665</v>
      </c>
      <c r="P141" s="59"/>
      <c r="Q141" s="84"/>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row>
    <row r="142" spans="1:82" s="1" customFormat="1" ht="58" x14ac:dyDescent="0.5">
      <c r="A142" s="39" t="s">
        <v>283</v>
      </c>
      <c r="B142" s="39" t="str">
        <f t="shared" si="3"/>
        <v>Orientation7</v>
      </c>
      <c r="C142" s="135" t="s">
        <v>334</v>
      </c>
      <c r="D142" s="93">
        <v>7.7</v>
      </c>
      <c r="E142" s="41" t="s">
        <v>335</v>
      </c>
      <c r="F142" s="298" t="s">
        <v>336</v>
      </c>
      <c r="G142" s="64" t="s">
        <v>337</v>
      </c>
      <c r="I142" s="99"/>
      <c r="J142" s="99" t="s">
        <v>9</v>
      </c>
      <c r="K142" s="7"/>
      <c r="L142" s="7"/>
      <c r="M142" s="64"/>
      <c r="N142" s="99"/>
      <c r="O142" s="99" t="s">
        <v>9</v>
      </c>
      <c r="P142" s="124" t="s">
        <v>789</v>
      </c>
      <c r="Q142" s="84"/>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row>
    <row r="143" spans="1:82" s="1" customFormat="1" ht="58" x14ac:dyDescent="0.5">
      <c r="A143" s="39" t="s">
        <v>283</v>
      </c>
      <c r="B143" s="39" t="str">
        <f t="shared" si="3"/>
        <v>Orientation7</v>
      </c>
      <c r="C143" s="135" t="s">
        <v>334</v>
      </c>
      <c r="D143" s="93">
        <v>7.7</v>
      </c>
      <c r="E143" s="41" t="s">
        <v>335</v>
      </c>
      <c r="F143" s="3" t="s">
        <v>338</v>
      </c>
      <c r="G143" s="64" t="s">
        <v>337</v>
      </c>
      <c r="I143" s="99"/>
      <c r="J143" s="99" t="s">
        <v>9</v>
      </c>
      <c r="K143" s="7"/>
      <c r="L143" s="7"/>
      <c r="M143" s="64"/>
      <c r="N143" s="99"/>
      <c r="O143" s="99" t="s">
        <v>665</v>
      </c>
      <c r="P143" s="7" t="s">
        <v>732</v>
      </c>
      <c r="Q143" s="84"/>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row>
    <row r="144" spans="1:82" s="1" customFormat="1" ht="58" x14ac:dyDescent="0.5">
      <c r="A144" s="39" t="s">
        <v>283</v>
      </c>
      <c r="B144" s="39" t="str">
        <f>LEFT(A144,12)</f>
        <v>Orientation7</v>
      </c>
      <c r="C144" s="135" t="s">
        <v>334</v>
      </c>
      <c r="D144" s="93">
        <v>7.7</v>
      </c>
      <c r="E144" s="41" t="s">
        <v>335</v>
      </c>
      <c r="F144" s="3" t="s">
        <v>339</v>
      </c>
      <c r="G144" s="64" t="s">
        <v>337</v>
      </c>
      <c r="I144" s="99"/>
      <c r="J144" s="99" t="s">
        <v>665</v>
      </c>
      <c r="K144" s="7" t="s">
        <v>340</v>
      </c>
      <c r="L144" s="7"/>
      <c r="M144" s="64"/>
      <c r="N144" s="99" t="s">
        <v>100</v>
      </c>
      <c r="O144" s="99" t="s">
        <v>665</v>
      </c>
      <c r="P144" s="7" t="s">
        <v>733</v>
      </c>
      <c r="Q144" s="84"/>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row>
    <row r="145" spans="1:82" s="1" customFormat="1" ht="58" x14ac:dyDescent="0.5">
      <c r="A145" s="39" t="s">
        <v>283</v>
      </c>
      <c r="B145" s="39" t="str">
        <f>LEFT(A145,12)</f>
        <v>Orientation7</v>
      </c>
      <c r="C145" s="135" t="s">
        <v>334</v>
      </c>
      <c r="D145" s="93">
        <v>7.7</v>
      </c>
      <c r="E145" s="41" t="s">
        <v>335</v>
      </c>
      <c r="F145" s="3" t="s">
        <v>341</v>
      </c>
      <c r="G145" s="64" t="s">
        <v>337</v>
      </c>
      <c r="I145" s="99"/>
      <c r="J145" s="99" t="s">
        <v>9</v>
      </c>
      <c r="K145" s="7" t="s">
        <v>342</v>
      </c>
      <c r="L145" s="7"/>
      <c r="M145" s="64"/>
      <c r="N145" s="99" t="s">
        <v>100</v>
      </c>
      <c r="O145" s="99" t="s">
        <v>9</v>
      </c>
      <c r="P145" s="7" t="s">
        <v>734</v>
      </c>
      <c r="Q145" s="84"/>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row>
    <row r="146" spans="1:82" s="1" customFormat="1" ht="58" x14ac:dyDescent="0.5">
      <c r="A146" s="39" t="s">
        <v>283</v>
      </c>
      <c r="B146" s="39" t="str">
        <f>LEFT(A146,12)</f>
        <v>Orientation7</v>
      </c>
      <c r="C146" s="135" t="s">
        <v>334</v>
      </c>
      <c r="D146" s="93">
        <v>7.7</v>
      </c>
      <c r="E146" s="41" t="s">
        <v>335</v>
      </c>
      <c r="F146" s="3" t="s">
        <v>343</v>
      </c>
      <c r="G146" s="64" t="s">
        <v>337</v>
      </c>
      <c r="I146" s="99"/>
      <c r="J146" s="99" t="s">
        <v>9</v>
      </c>
      <c r="K146" s="7" t="s">
        <v>342</v>
      </c>
      <c r="L146" s="7"/>
      <c r="M146" s="64"/>
      <c r="N146" s="99" t="s">
        <v>100</v>
      </c>
      <c r="O146" s="99" t="s">
        <v>9</v>
      </c>
      <c r="P146" s="7" t="s">
        <v>734</v>
      </c>
      <c r="Q146" s="84"/>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row>
    <row r="147" spans="1:82" s="12" customFormat="1" ht="58" x14ac:dyDescent="0.5">
      <c r="A147" s="39" t="s">
        <v>283</v>
      </c>
      <c r="B147" s="39" t="str">
        <f t="shared" si="3"/>
        <v>Orientation7</v>
      </c>
      <c r="C147" s="135" t="s">
        <v>334</v>
      </c>
      <c r="D147" s="93">
        <v>7.7</v>
      </c>
      <c r="E147" s="40" t="s">
        <v>335</v>
      </c>
      <c r="F147" s="159" t="s">
        <v>71</v>
      </c>
      <c r="G147" s="77" t="s">
        <v>337</v>
      </c>
      <c r="H147" s="77" t="s">
        <v>739</v>
      </c>
      <c r="I147" s="112"/>
      <c r="J147" s="112" t="s">
        <v>9</v>
      </c>
      <c r="K147" s="59" t="s">
        <v>325</v>
      </c>
      <c r="L147" s="59" t="s">
        <v>344</v>
      </c>
      <c r="M147" s="77"/>
      <c r="N147" s="112" t="s">
        <v>74</v>
      </c>
      <c r="O147" s="112" t="s">
        <v>9</v>
      </c>
      <c r="P147" s="59" t="s">
        <v>735</v>
      </c>
      <c r="Q147" s="84"/>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row>
    <row r="148" spans="1:82" s="12" customFormat="1" ht="58" x14ac:dyDescent="0.5">
      <c r="A148" s="39" t="s">
        <v>283</v>
      </c>
      <c r="B148" s="39" t="str">
        <f t="shared" si="3"/>
        <v>Orientation7</v>
      </c>
      <c r="C148" s="135" t="s">
        <v>334</v>
      </c>
      <c r="D148" s="93">
        <v>7.8</v>
      </c>
      <c r="E148" s="42" t="s">
        <v>345</v>
      </c>
      <c r="F148" s="3" t="s">
        <v>346</v>
      </c>
      <c r="G148" s="63" t="s">
        <v>337</v>
      </c>
      <c r="I148" s="111" t="s">
        <v>70</v>
      </c>
      <c r="J148" s="99" t="s">
        <v>9</v>
      </c>
      <c r="K148" s="7" t="s">
        <v>347</v>
      </c>
      <c r="L148" s="7"/>
      <c r="M148" s="63"/>
      <c r="N148" s="111" t="s">
        <v>74</v>
      </c>
      <c r="O148" s="99" t="s">
        <v>9</v>
      </c>
      <c r="P148" s="7" t="s">
        <v>740</v>
      </c>
      <c r="Q148" s="84"/>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row>
    <row r="149" spans="1:82" s="12" customFormat="1" ht="58" x14ac:dyDescent="0.5">
      <c r="A149" s="39" t="s">
        <v>283</v>
      </c>
      <c r="B149" s="39" t="str">
        <f t="shared" si="3"/>
        <v>Orientation7</v>
      </c>
      <c r="C149" s="135" t="s">
        <v>334</v>
      </c>
      <c r="D149" s="93">
        <v>7.8</v>
      </c>
      <c r="E149" s="42" t="s">
        <v>345</v>
      </c>
      <c r="F149" s="3" t="s">
        <v>348</v>
      </c>
      <c r="G149" s="63" t="s">
        <v>337</v>
      </c>
      <c r="I149" s="111" t="s">
        <v>70</v>
      </c>
      <c r="J149" s="99" t="s">
        <v>9</v>
      </c>
      <c r="K149" s="7"/>
      <c r="L149" s="7"/>
      <c r="M149" s="63"/>
      <c r="N149" s="111"/>
      <c r="O149" s="99" t="s">
        <v>9</v>
      </c>
      <c r="P149" s="7" t="s">
        <v>736</v>
      </c>
      <c r="Q149" s="84"/>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row>
    <row r="150" spans="1:82" s="12" customFormat="1" ht="72.5" x14ac:dyDescent="0.5">
      <c r="A150" s="39" t="s">
        <v>283</v>
      </c>
      <c r="B150" s="39" t="str">
        <f t="shared" si="3"/>
        <v>Orientation7</v>
      </c>
      <c r="C150" s="135" t="s">
        <v>334</v>
      </c>
      <c r="D150" s="93">
        <v>7.8</v>
      </c>
      <c r="E150" s="42" t="s">
        <v>345</v>
      </c>
      <c r="F150" s="160" t="s">
        <v>349</v>
      </c>
      <c r="G150" s="63" t="s">
        <v>337</v>
      </c>
      <c r="I150" s="111" t="s">
        <v>70</v>
      </c>
      <c r="J150" s="99" t="s">
        <v>9</v>
      </c>
      <c r="K150" s="7" t="s">
        <v>350</v>
      </c>
      <c r="L150" s="7"/>
      <c r="M150" s="63"/>
      <c r="N150" s="111"/>
      <c r="O150" s="99" t="s">
        <v>9</v>
      </c>
      <c r="P150" s="124" t="s">
        <v>790</v>
      </c>
      <c r="Q150" s="84"/>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row>
    <row r="151" spans="1:82" s="12" customFormat="1" ht="58" x14ac:dyDescent="0.5">
      <c r="A151" s="39" t="s">
        <v>283</v>
      </c>
      <c r="B151" s="39" t="str">
        <f t="shared" si="3"/>
        <v>Orientation7</v>
      </c>
      <c r="C151" s="135" t="s">
        <v>334</v>
      </c>
      <c r="D151" s="93">
        <v>7.8</v>
      </c>
      <c r="E151" s="42" t="s">
        <v>345</v>
      </c>
      <c r="F151" s="160" t="s">
        <v>351</v>
      </c>
      <c r="G151" s="63" t="s">
        <v>337</v>
      </c>
      <c r="I151" s="111" t="s">
        <v>70</v>
      </c>
      <c r="J151" s="99" t="s">
        <v>9</v>
      </c>
      <c r="K151" s="7" t="s">
        <v>352</v>
      </c>
      <c r="L151" s="7"/>
      <c r="M151" s="63"/>
      <c r="N151" s="111" t="s">
        <v>74</v>
      </c>
      <c r="O151" s="99" t="s">
        <v>9</v>
      </c>
      <c r="P151" s="124" t="s">
        <v>791</v>
      </c>
      <c r="Q151" s="84"/>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row>
    <row r="152" spans="1:82" s="12" customFormat="1" ht="58" x14ac:dyDescent="0.5">
      <c r="A152" s="39" t="s">
        <v>283</v>
      </c>
      <c r="B152" s="39" t="str">
        <f t="shared" si="3"/>
        <v>Orientation7</v>
      </c>
      <c r="C152" s="135" t="s">
        <v>334</v>
      </c>
      <c r="D152" s="93">
        <v>7.8</v>
      </c>
      <c r="E152" s="43" t="s">
        <v>345</v>
      </c>
      <c r="F152" s="159" t="s">
        <v>71</v>
      </c>
      <c r="G152" s="77" t="s">
        <v>337</v>
      </c>
      <c r="H152" s="77" t="s">
        <v>739</v>
      </c>
      <c r="I152" s="112" t="s">
        <v>70</v>
      </c>
      <c r="J152" s="112" t="s">
        <v>9</v>
      </c>
      <c r="K152" s="59" t="s">
        <v>353</v>
      </c>
      <c r="L152" s="59" t="s">
        <v>354</v>
      </c>
      <c r="M152" s="77"/>
      <c r="N152" s="112" t="s">
        <v>74</v>
      </c>
      <c r="O152" s="112" t="s">
        <v>9</v>
      </c>
      <c r="P152" s="59"/>
      <c r="Q152" s="84"/>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row>
    <row r="153" spans="1:82" s="12" customFormat="1" ht="58" x14ac:dyDescent="0.5">
      <c r="A153" s="39" t="s">
        <v>283</v>
      </c>
      <c r="B153" s="39" t="str">
        <f t="shared" si="3"/>
        <v>Orientation7</v>
      </c>
      <c r="C153" s="135" t="s">
        <v>334</v>
      </c>
      <c r="D153" s="93">
        <v>7.9</v>
      </c>
      <c r="E153" s="41" t="s">
        <v>355</v>
      </c>
      <c r="F153" s="160" t="s">
        <v>356</v>
      </c>
      <c r="G153" s="64" t="s">
        <v>337</v>
      </c>
      <c r="H153" s="1"/>
      <c r="I153" s="111"/>
      <c r="J153" s="99" t="s">
        <v>9</v>
      </c>
      <c r="K153" s="8" t="s">
        <v>357</v>
      </c>
      <c r="L153" s="8"/>
      <c r="M153" s="63"/>
      <c r="N153" s="111" t="s">
        <v>74</v>
      </c>
      <c r="O153" s="99" t="s">
        <v>9</v>
      </c>
      <c r="P153" s="124" t="s">
        <v>792</v>
      </c>
      <c r="Q153" s="84"/>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row>
    <row r="154" spans="1:82" s="1" customFormat="1" ht="116" x14ac:dyDescent="0.5">
      <c r="A154" s="39" t="s">
        <v>283</v>
      </c>
      <c r="B154" s="39" t="str">
        <f t="shared" si="3"/>
        <v>Orientation7</v>
      </c>
      <c r="C154" s="135" t="s">
        <v>334</v>
      </c>
      <c r="D154" s="93">
        <v>7.9</v>
      </c>
      <c r="E154" s="41" t="s">
        <v>355</v>
      </c>
      <c r="F154" s="160" t="s">
        <v>358</v>
      </c>
      <c r="G154" s="64" t="s">
        <v>337</v>
      </c>
      <c r="I154" s="99"/>
      <c r="J154" s="99" t="s">
        <v>9</v>
      </c>
      <c r="K154" s="7" t="s">
        <v>359</v>
      </c>
      <c r="L154" s="7"/>
      <c r="M154" s="64"/>
      <c r="N154" s="99"/>
      <c r="O154" s="99" t="s">
        <v>9</v>
      </c>
      <c r="P154" s="124" t="s">
        <v>793</v>
      </c>
      <c r="Q154" s="84"/>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row>
    <row r="155" spans="1:82" s="12" customFormat="1" ht="58" x14ac:dyDescent="0.5">
      <c r="A155" s="39" t="s">
        <v>283</v>
      </c>
      <c r="B155" s="39" t="str">
        <f t="shared" si="3"/>
        <v>Orientation7</v>
      </c>
      <c r="C155" s="135" t="s">
        <v>334</v>
      </c>
      <c r="D155" s="93">
        <v>7.9</v>
      </c>
      <c r="E155" s="40" t="s">
        <v>355</v>
      </c>
      <c r="F155" s="159" t="s">
        <v>71</v>
      </c>
      <c r="G155" s="77" t="s">
        <v>337</v>
      </c>
      <c r="H155" s="77" t="s">
        <v>739</v>
      </c>
      <c r="I155" s="112"/>
      <c r="J155" s="112" t="s">
        <v>9</v>
      </c>
      <c r="K155" s="59" t="s">
        <v>325</v>
      </c>
      <c r="L155" s="59" t="s">
        <v>360</v>
      </c>
      <c r="M155" s="77"/>
      <c r="N155" s="112" t="s">
        <v>74</v>
      </c>
      <c r="O155" s="112" t="s">
        <v>9</v>
      </c>
      <c r="P155" s="59"/>
      <c r="Q155" s="84"/>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row>
    <row r="156" spans="1:82" s="1" customFormat="1" ht="58" x14ac:dyDescent="0.5">
      <c r="A156" s="39" t="s">
        <v>283</v>
      </c>
      <c r="B156" s="39" t="str">
        <f t="shared" si="3"/>
        <v>Orientation7</v>
      </c>
      <c r="C156" s="135" t="s">
        <v>334</v>
      </c>
      <c r="D156" s="94" t="s">
        <v>523</v>
      </c>
      <c r="E156" s="41" t="s">
        <v>361</v>
      </c>
      <c r="F156" s="3" t="s">
        <v>362</v>
      </c>
      <c r="G156" s="81" t="s">
        <v>363</v>
      </c>
      <c r="H156" s="13"/>
      <c r="I156" s="99"/>
      <c r="J156" s="99" t="s">
        <v>9</v>
      </c>
      <c r="K156" s="7" t="s">
        <v>364</v>
      </c>
      <c r="L156" s="7"/>
      <c r="M156" s="64"/>
      <c r="N156" s="99" t="s">
        <v>74</v>
      </c>
      <c r="O156" s="99" t="s">
        <v>665</v>
      </c>
      <c r="P156" s="7" t="s">
        <v>777</v>
      </c>
      <c r="Q156" s="84"/>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row>
    <row r="157" spans="1:82" s="1" customFormat="1" ht="58" x14ac:dyDescent="0.5">
      <c r="A157" s="39" t="s">
        <v>283</v>
      </c>
      <c r="B157" s="39" t="str">
        <f t="shared" si="3"/>
        <v>Orientation7</v>
      </c>
      <c r="C157" s="135" t="s">
        <v>334</v>
      </c>
      <c r="D157" s="94" t="s">
        <v>523</v>
      </c>
      <c r="E157" s="41" t="s">
        <v>361</v>
      </c>
      <c r="F157" s="3" t="s">
        <v>365</v>
      </c>
      <c r="G157" s="81" t="s">
        <v>363</v>
      </c>
      <c r="H157" s="13"/>
      <c r="I157" s="99"/>
      <c r="J157" s="99" t="s">
        <v>529</v>
      </c>
      <c r="K157" s="7" t="s">
        <v>366</v>
      </c>
      <c r="L157" s="7"/>
      <c r="M157" s="64"/>
      <c r="N157" s="99" t="s">
        <v>74</v>
      </c>
      <c r="O157" s="99" t="s">
        <v>665</v>
      </c>
      <c r="P157" s="7"/>
      <c r="Q157" s="84"/>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row>
    <row r="158" spans="1:82" s="1" customFormat="1" ht="61.5" customHeight="1" x14ac:dyDescent="0.5">
      <c r="A158" s="39" t="s">
        <v>283</v>
      </c>
      <c r="B158" s="39" t="str">
        <f>LEFT(A158,12)</f>
        <v>Orientation7</v>
      </c>
      <c r="C158" s="135" t="s">
        <v>334</v>
      </c>
      <c r="D158" s="94" t="s">
        <v>523</v>
      </c>
      <c r="E158" s="41" t="s">
        <v>361</v>
      </c>
      <c r="F158" s="288" t="s">
        <v>367</v>
      </c>
      <c r="G158" s="294" t="s">
        <v>363</v>
      </c>
      <c r="H158" s="295"/>
      <c r="I158" s="291"/>
      <c r="J158" s="291" t="s">
        <v>9</v>
      </c>
      <c r="K158" s="296" t="s">
        <v>368</v>
      </c>
      <c r="L158" s="296"/>
      <c r="M158" s="289"/>
      <c r="N158" s="291" t="s">
        <v>100</v>
      </c>
      <c r="O158" s="293" t="s">
        <v>13</v>
      </c>
      <c r="P158" s="292" t="s">
        <v>776</v>
      </c>
      <c r="Q158" s="84"/>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row>
    <row r="159" spans="1:82" s="1" customFormat="1" ht="101.5" x14ac:dyDescent="0.5">
      <c r="A159" s="39" t="s">
        <v>283</v>
      </c>
      <c r="B159" s="39" t="str">
        <f t="shared" si="3"/>
        <v>Orientation7</v>
      </c>
      <c r="C159" s="135" t="s">
        <v>334</v>
      </c>
      <c r="D159" s="94" t="s">
        <v>523</v>
      </c>
      <c r="E159" s="40" t="s">
        <v>361</v>
      </c>
      <c r="F159" s="159" t="s">
        <v>71</v>
      </c>
      <c r="G159" s="78" t="s">
        <v>363</v>
      </c>
      <c r="H159" s="78" t="s">
        <v>509</v>
      </c>
      <c r="I159" s="113"/>
      <c r="J159" s="112" t="s">
        <v>9</v>
      </c>
      <c r="K159" s="59" t="s">
        <v>510</v>
      </c>
      <c r="L159" s="59" t="s">
        <v>369</v>
      </c>
      <c r="M159" s="78"/>
      <c r="N159" s="113" t="s">
        <v>74</v>
      </c>
      <c r="O159" s="112" t="s">
        <v>9</v>
      </c>
      <c r="P159" s="285" t="s">
        <v>778</v>
      </c>
      <c r="Q159" s="84"/>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row>
    <row r="160" spans="1:82" s="1" customFormat="1" ht="87" x14ac:dyDescent="0.5">
      <c r="A160" s="39" t="s">
        <v>283</v>
      </c>
      <c r="B160" s="39" t="str">
        <f t="shared" ref="B160:B166" si="4">LEFT(A160,12)</f>
        <v>Orientation7</v>
      </c>
      <c r="C160" s="135" t="s">
        <v>334</v>
      </c>
      <c r="D160" s="94" t="s">
        <v>533</v>
      </c>
      <c r="E160" s="41" t="s">
        <v>522</v>
      </c>
      <c r="F160" s="160" t="s">
        <v>370</v>
      </c>
      <c r="G160" s="120" t="s">
        <v>371</v>
      </c>
      <c r="H160" s="120"/>
      <c r="I160" s="121"/>
      <c r="J160" s="121" t="s">
        <v>665</v>
      </c>
      <c r="K160" s="124" t="s">
        <v>372</v>
      </c>
      <c r="L160" s="124"/>
      <c r="M160" s="120"/>
      <c r="N160" s="121" t="s">
        <v>100</v>
      </c>
      <c r="O160" s="121" t="s">
        <v>665</v>
      </c>
      <c r="P160" s="124"/>
      <c r="Q160" s="84"/>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row>
    <row r="161" spans="1:82" s="1" customFormat="1" ht="58" x14ac:dyDescent="0.5">
      <c r="A161" s="39" t="s">
        <v>283</v>
      </c>
      <c r="B161" s="39" t="str">
        <f t="shared" si="4"/>
        <v>Orientation7</v>
      </c>
      <c r="C161" s="135" t="s">
        <v>334</v>
      </c>
      <c r="D161" s="94" t="s">
        <v>533</v>
      </c>
      <c r="E161" s="41" t="s">
        <v>522</v>
      </c>
      <c r="F161" s="160" t="s">
        <v>373</v>
      </c>
      <c r="G161" s="120" t="s">
        <v>371</v>
      </c>
      <c r="H161" s="120"/>
      <c r="I161" s="121"/>
      <c r="J161" s="121" t="s">
        <v>9</v>
      </c>
      <c r="K161" s="124" t="s">
        <v>374</v>
      </c>
      <c r="L161" s="124"/>
      <c r="M161" s="120"/>
      <c r="N161" s="121" t="s">
        <v>100</v>
      </c>
      <c r="O161" s="121" t="s">
        <v>9</v>
      </c>
      <c r="P161" s="124"/>
      <c r="Q161" s="84"/>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row>
    <row r="162" spans="1:82" s="1" customFormat="1" ht="58" x14ac:dyDescent="0.5">
      <c r="A162" s="39" t="s">
        <v>283</v>
      </c>
      <c r="B162" s="39" t="str">
        <f t="shared" si="4"/>
        <v>Orientation7</v>
      </c>
      <c r="C162" s="135" t="s">
        <v>334</v>
      </c>
      <c r="D162" s="94" t="s">
        <v>533</v>
      </c>
      <c r="E162" s="41" t="s">
        <v>522</v>
      </c>
      <c r="F162" s="160" t="s">
        <v>375</v>
      </c>
      <c r="G162" s="120" t="s">
        <v>371</v>
      </c>
      <c r="H162" s="120"/>
      <c r="I162" s="121"/>
      <c r="J162" s="121" t="s">
        <v>665</v>
      </c>
      <c r="K162" s="124" t="s">
        <v>376</v>
      </c>
      <c r="L162" s="124"/>
      <c r="M162" s="120"/>
      <c r="N162" s="121" t="s">
        <v>100</v>
      </c>
      <c r="O162" s="121" t="s">
        <v>665</v>
      </c>
      <c r="P162" s="124"/>
      <c r="Q162" s="84"/>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row>
    <row r="163" spans="1:82" s="1" customFormat="1" ht="58" x14ac:dyDescent="0.5">
      <c r="A163" s="39" t="s">
        <v>283</v>
      </c>
      <c r="B163" s="39" t="str">
        <f t="shared" si="4"/>
        <v>Orientation7</v>
      </c>
      <c r="C163" s="135" t="s">
        <v>334</v>
      </c>
      <c r="D163" s="94" t="s">
        <v>533</v>
      </c>
      <c r="E163" s="41" t="s">
        <v>522</v>
      </c>
      <c r="F163" s="160" t="s">
        <v>377</v>
      </c>
      <c r="G163" s="120" t="s">
        <v>371</v>
      </c>
      <c r="H163" s="120"/>
      <c r="I163" s="121"/>
      <c r="J163" s="121" t="s">
        <v>665</v>
      </c>
      <c r="K163" s="124" t="s">
        <v>378</v>
      </c>
      <c r="L163" s="124"/>
      <c r="M163" s="120"/>
      <c r="N163" s="121" t="s">
        <v>100</v>
      </c>
      <c r="O163" s="121" t="s">
        <v>665</v>
      </c>
      <c r="P163" s="124"/>
      <c r="Q163" s="84"/>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row>
    <row r="164" spans="1:82" s="1" customFormat="1" ht="81" customHeight="1" x14ac:dyDescent="0.5">
      <c r="A164" s="39" t="s">
        <v>283</v>
      </c>
      <c r="B164" s="39" t="str">
        <f>LEFT(A164,12)</f>
        <v>Orientation7</v>
      </c>
      <c r="C164" s="135" t="s">
        <v>334</v>
      </c>
      <c r="D164" s="94" t="s">
        <v>533</v>
      </c>
      <c r="E164" s="41" t="s">
        <v>522</v>
      </c>
      <c r="F164" s="160" t="s">
        <v>379</v>
      </c>
      <c r="G164" s="120" t="s">
        <v>371</v>
      </c>
      <c r="H164" s="120"/>
      <c r="I164" s="121"/>
      <c r="J164" s="121" t="s">
        <v>9</v>
      </c>
      <c r="K164" s="124" t="s">
        <v>380</v>
      </c>
      <c r="L164" s="124"/>
      <c r="M164" s="120"/>
      <c r="N164" s="121" t="s">
        <v>100</v>
      </c>
      <c r="O164" s="121" t="s">
        <v>9</v>
      </c>
      <c r="P164" s="124"/>
      <c r="Q164" s="84"/>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row>
    <row r="165" spans="1:82" s="1" customFormat="1" ht="58" x14ac:dyDescent="0.5">
      <c r="A165" s="39" t="s">
        <v>283</v>
      </c>
      <c r="B165" s="39" t="str">
        <f t="shared" si="4"/>
        <v>Orientation7</v>
      </c>
      <c r="C165" s="135" t="s">
        <v>334</v>
      </c>
      <c r="D165" s="94" t="s">
        <v>533</v>
      </c>
      <c r="E165" s="41" t="s">
        <v>522</v>
      </c>
      <c r="F165" s="160" t="s">
        <v>381</v>
      </c>
      <c r="G165" s="120" t="s">
        <v>371</v>
      </c>
      <c r="H165" s="120"/>
      <c r="I165" s="121"/>
      <c r="J165" s="99" t="s">
        <v>529</v>
      </c>
      <c r="K165" s="124" t="s">
        <v>382</v>
      </c>
      <c r="L165" s="124"/>
      <c r="M165" s="120"/>
      <c r="N165" s="121" t="s">
        <v>100</v>
      </c>
      <c r="O165" s="99" t="s">
        <v>529</v>
      </c>
      <c r="P165" s="124"/>
      <c r="Q165" s="84"/>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row>
    <row r="166" spans="1:82" s="1" customFormat="1" ht="78.75" customHeight="1" x14ac:dyDescent="0.5">
      <c r="A166" s="39" t="s">
        <v>283</v>
      </c>
      <c r="B166" s="39" t="str">
        <f t="shared" si="4"/>
        <v>Orientation7</v>
      </c>
      <c r="C166" s="135" t="s">
        <v>334</v>
      </c>
      <c r="D166" s="94" t="s">
        <v>533</v>
      </c>
      <c r="E166" s="40" t="s">
        <v>522</v>
      </c>
      <c r="F166" s="159" t="s">
        <v>71</v>
      </c>
      <c r="G166" s="77" t="s">
        <v>371</v>
      </c>
      <c r="H166" s="77"/>
      <c r="I166" s="112"/>
      <c r="J166" s="99" t="s">
        <v>529</v>
      </c>
      <c r="K166" s="59" t="s">
        <v>383</v>
      </c>
      <c r="L166" s="59"/>
      <c r="M166" s="78"/>
      <c r="N166" s="113" t="s">
        <v>100</v>
      </c>
      <c r="O166" s="111" t="s">
        <v>529</v>
      </c>
      <c r="P166" s="59" t="s">
        <v>788</v>
      </c>
      <c r="Q166" s="84"/>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row>
    <row r="167" spans="1:82" s="1" customFormat="1" ht="58" x14ac:dyDescent="0.5">
      <c r="A167" s="39" t="s">
        <v>283</v>
      </c>
      <c r="B167" s="39" t="str">
        <f t="shared" si="3"/>
        <v>Orientation7</v>
      </c>
      <c r="C167" s="135" t="s">
        <v>334</v>
      </c>
      <c r="D167" s="94">
        <v>7.11</v>
      </c>
      <c r="E167" s="41" t="s">
        <v>384</v>
      </c>
      <c r="F167" s="160" t="s">
        <v>385</v>
      </c>
      <c r="G167" s="64" t="s">
        <v>337</v>
      </c>
      <c r="I167" s="99"/>
      <c r="J167" s="99" t="s">
        <v>9</v>
      </c>
      <c r="K167" s="7"/>
      <c r="L167" s="7"/>
      <c r="M167" s="64"/>
      <c r="N167" s="99" t="s">
        <v>74</v>
      </c>
      <c r="O167" s="99" t="s">
        <v>9</v>
      </c>
      <c r="P167" s="124" t="s">
        <v>794</v>
      </c>
      <c r="Q167" s="84"/>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row>
    <row r="168" spans="1:82" s="1" customFormat="1" ht="58" x14ac:dyDescent="0.5">
      <c r="A168" s="39" t="s">
        <v>283</v>
      </c>
      <c r="B168" s="39" t="str">
        <f t="shared" si="3"/>
        <v>Orientation7</v>
      </c>
      <c r="C168" s="135" t="s">
        <v>334</v>
      </c>
      <c r="D168" s="94">
        <v>7.11</v>
      </c>
      <c r="E168" s="41" t="s">
        <v>384</v>
      </c>
      <c r="F168" s="3" t="s">
        <v>386</v>
      </c>
      <c r="G168" s="64" t="s">
        <v>337</v>
      </c>
      <c r="I168" s="99"/>
      <c r="J168" s="99" t="s">
        <v>665</v>
      </c>
      <c r="K168" s="7" t="s">
        <v>304</v>
      </c>
      <c r="L168" s="7"/>
      <c r="M168" s="64"/>
      <c r="N168" s="99"/>
      <c r="O168" s="99" t="s">
        <v>665</v>
      </c>
      <c r="P168" s="7"/>
      <c r="Q168" s="84"/>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row>
    <row r="169" spans="1:82" s="1" customFormat="1" ht="74.25" customHeight="1" x14ac:dyDescent="0.5">
      <c r="A169" s="39" t="s">
        <v>283</v>
      </c>
      <c r="B169" s="39" t="str">
        <f>LEFT(A169,12)</f>
        <v>Orientation7</v>
      </c>
      <c r="C169" s="135" t="s">
        <v>334</v>
      </c>
      <c r="D169" s="94">
        <v>7.11</v>
      </c>
      <c r="E169" s="41" t="s">
        <v>384</v>
      </c>
      <c r="F169" s="3" t="s">
        <v>387</v>
      </c>
      <c r="G169" s="64" t="s">
        <v>337</v>
      </c>
      <c r="I169" s="99" t="s">
        <v>70</v>
      </c>
      <c r="J169" s="99" t="s">
        <v>665</v>
      </c>
      <c r="K169" s="7" t="s">
        <v>388</v>
      </c>
      <c r="L169" s="7"/>
      <c r="M169" s="64"/>
      <c r="N169" s="99"/>
      <c r="O169" s="99" t="s">
        <v>665</v>
      </c>
      <c r="P169" s="7"/>
      <c r="Q169" s="84"/>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row>
    <row r="170" spans="1:82" s="12" customFormat="1" ht="130.5" x14ac:dyDescent="0.5">
      <c r="A170" s="39" t="s">
        <v>283</v>
      </c>
      <c r="B170" s="39" t="str">
        <f t="shared" si="3"/>
        <v>Orientation7</v>
      </c>
      <c r="C170" s="135" t="s">
        <v>389</v>
      </c>
      <c r="D170" s="94">
        <v>7.11</v>
      </c>
      <c r="E170" s="40" t="s">
        <v>384</v>
      </c>
      <c r="F170" s="159" t="s">
        <v>71</v>
      </c>
      <c r="G170" s="77" t="s">
        <v>337</v>
      </c>
      <c r="H170" s="77" t="s">
        <v>739</v>
      </c>
      <c r="I170" s="112"/>
      <c r="J170" s="112" t="s">
        <v>9</v>
      </c>
      <c r="K170" s="59" t="s">
        <v>325</v>
      </c>
      <c r="L170" s="59" t="s">
        <v>511</v>
      </c>
      <c r="M170" s="77"/>
      <c r="N170" s="112" t="s">
        <v>74</v>
      </c>
      <c r="O170" s="112" t="s">
        <v>9</v>
      </c>
      <c r="P170" s="59"/>
      <c r="Q170" s="84"/>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row>
    <row r="171" spans="1:82" s="1" customFormat="1" ht="79.5" customHeight="1" x14ac:dyDescent="0.5">
      <c r="A171" s="39" t="s">
        <v>283</v>
      </c>
      <c r="B171" s="39" t="str">
        <f t="shared" si="3"/>
        <v>Orientation7</v>
      </c>
      <c r="C171" s="135" t="s">
        <v>390</v>
      </c>
      <c r="D171" s="94">
        <v>7.12</v>
      </c>
      <c r="E171" s="41" t="s">
        <v>391</v>
      </c>
      <c r="F171" s="3" t="s">
        <v>392</v>
      </c>
      <c r="G171" s="64" t="s">
        <v>393</v>
      </c>
      <c r="I171" s="99"/>
      <c r="J171" s="99" t="s">
        <v>665</v>
      </c>
      <c r="K171" s="7" t="s">
        <v>394</v>
      </c>
      <c r="L171" s="7"/>
      <c r="M171" s="64">
        <v>2016</v>
      </c>
      <c r="N171" s="99"/>
      <c r="O171" s="99" t="s">
        <v>665</v>
      </c>
      <c r="P171" s="7" t="s">
        <v>707</v>
      </c>
      <c r="Q171" s="84"/>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row>
    <row r="172" spans="1:82" s="1" customFormat="1" ht="58" x14ac:dyDescent="0.5">
      <c r="A172" s="39" t="s">
        <v>283</v>
      </c>
      <c r="B172" s="39" t="str">
        <f t="shared" si="3"/>
        <v>Orientation7</v>
      </c>
      <c r="C172" s="135" t="s">
        <v>390</v>
      </c>
      <c r="D172" s="94">
        <v>7.12</v>
      </c>
      <c r="E172" s="41" t="s">
        <v>391</v>
      </c>
      <c r="F172" s="3" t="s">
        <v>395</v>
      </c>
      <c r="G172" s="64" t="s">
        <v>393</v>
      </c>
      <c r="I172" s="99"/>
      <c r="J172" s="99" t="s">
        <v>529</v>
      </c>
      <c r="K172" s="7" t="s">
        <v>396</v>
      </c>
      <c r="L172" s="7"/>
      <c r="M172" s="64"/>
      <c r="N172" s="99"/>
      <c r="O172" s="99" t="s">
        <v>9</v>
      </c>
      <c r="P172" s="7" t="s">
        <v>706</v>
      </c>
      <c r="Q172" s="84"/>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row>
    <row r="173" spans="1:82" s="1" customFormat="1" ht="72.5" x14ac:dyDescent="0.5">
      <c r="A173" s="39" t="s">
        <v>283</v>
      </c>
      <c r="B173" s="39" t="str">
        <f t="shared" si="3"/>
        <v>Orientation7</v>
      </c>
      <c r="C173" s="135" t="s">
        <v>390</v>
      </c>
      <c r="D173" s="94">
        <v>7.12</v>
      </c>
      <c r="E173" s="41" t="s">
        <v>391</v>
      </c>
      <c r="F173" s="3" t="s">
        <v>397</v>
      </c>
      <c r="G173" s="64" t="s">
        <v>393</v>
      </c>
      <c r="I173" s="99"/>
      <c r="J173" s="99" t="s">
        <v>665</v>
      </c>
      <c r="K173" s="7" t="s">
        <v>398</v>
      </c>
      <c r="L173" s="7"/>
      <c r="M173" s="64"/>
      <c r="N173" s="99" t="s">
        <v>100</v>
      </c>
      <c r="O173" s="99" t="s">
        <v>665</v>
      </c>
      <c r="P173" s="7"/>
      <c r="Q173" s="84"/>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row>
    <row r="174" spans="1:82" s="12" customFormat="1" ht="87" x14ac:dyDescent="0.5">
      <c r="A174" s="39" t="s">
        <v>283</v>
      </c>
      <c r="B174" s="39" t="str">
        <f t="shared" si="3"/>
        <v>Orientation7</v>
      </c>
      <c r="C174" s="135" t="s">
        <v>390</v>
      </c>
      <c r="D174" s="94">
        <v>7.12</v>
      </c>
      <c r="E174" s="40" t="s">
        <v>391</v>
      </c>
      <c r="F174" s="159" t="s">
        <v>71</v>
      </c>
      <c r="G174" s="77" t="s">
        <v>393</v>
      </c>
      <c r="H174" s="77"/>
      <c r="I174" s="112"/>
      <c r="J174" s="112" t="s">
        <v>9</v>
      </c>
      <c r="K174" s="59" t="s">
        <v>399</v>
      </c>
      <c r="L174" s="59" t="s">
        <v>400</v>
      </c>
      <c r="M174" s="77">
        <v>2023</v>
      </c>
      <c r="N174" s="112" t="s">
        <v>74</v>
      </c>
      <c r="O174" s="112" t="s">
        <v>9</v>
      </c>
      <c r="P174" s="59" t="s">
        <v>708</v>
      </c>
      <c r="Q174" s="84"/>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row>
    <row r="175" spans="1:82" s="1" customFormat="1" ht="72.5" x14ac:dyDescent="0.5">
      <c r="A175" s="44" t="s">
        <v>401</v>
      </c>
      <c r="B175" s="44" t="str">
        <f t="shared" si="3"/>
        <v>Orientation8</v>
      </c>
      <c r="C175" s="136" t="s">
        <v>402</v>
      </c>
      <c r="D175" s="95">
        <v>8.1</v>
      </c>
      <c r="E175" s="45" t="s">
        <v>403</v>
      </c>
      <c r="F175" s="3" t="s">
        <v>404</v>
      </c>
      <c r="G175" s="64" t="s">
        <v>82</v>
      </c>
      <c r="I175" s="99"/>
      <c r="J175" s="99" t="s">
        <v>665</v>
      </c>
      <c r="K175" s="7" t="s">
        <v>405</v>
      </c>
      <c r="L175" s="7"/>
      <c r="M175" s="64">
        <v>2016</v>
      </c>
      <c r="N175" s="99"/>
      <c r="O175" s="99" t="s">
        <v>665</v>
      </c>
      <c r="P175" s="7"/>
      <c r="Q175" s="84"/>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row>
    <row r="176" spans="1:82" s="1" customFormat="1" ht="72.5" x14ac:dyDescent="0.5">
      <c r="A176" s="44" t="s">
        <v>401</v>
      </c>
      <c r="B176" s="44" t="str">
        <f t="shared" si="3"/>
        <v>Orientation8</v>
      </c>
      <c r="C176" s="136" t="s">
        <v>402</v>
      </c>
      <c r="D176" s="95">
        <v>8.1</v>
      </c>
      <c r="E176" s="45" t="s">
        <v>403</v>
      </c>
      <c r="F176" s="3" t="s">
        <v>406</v>
      </c>
      <c r="G176" s="64" t="s">
        <v>82</v>
      </c>
      <c r="I176" s="99"/>
      <c r="J176" s="99" t="s">
        <v>665</v>
      </c>
      <c r="K176" s="7" t="s">
        <v>407</v>
      </c>
      <c r="L176" s="7"/>
      <c r="M176" s="64"/>
      <c r="N176" s="99"/>
      <c r="O176" s="99" t="s">
        <v>665</v>
      </c>
      <c r="P176" s="7"/>
      <c r="Q176" s="84"/>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row>
    <row r="177" spans="1:82" s="12" customFormat="1" ht="72.5" x14ac:dyDescent="0.5">
      <c r="A177" s="44" t="s">
        <v>401</v>
      </c>
      <c r="B177" s="44" t="str">
        <f t="shared" si="3"/>
        <v>Orientation8</v>
      </c>
      <c r="C177" s="136" t="s">
        <v>402</v>
      </c>
      <c r="D177" s="95">
        <v>8.1</v>
      </c>
      <c r="E177" s="46" t="s">
        <v>403</v>
      </c>
      <c r="F177" s="161" t="s">
        <v>71</v>
      </c>
      <c r="G177" s="79" t="s">
        <v>82</v>
      </c>
      <c r="H177" s="79"/>
      <c r="I177" s="114"/>
      <c r="J177" s="114" t="s">
        <v>665</v>
      </c>
      <c r="K177" s="60" t="s">
        <v>678</v>
      </c>
      <c r="L177" s="60" t="s">
        <v>408</v>
      </c>
      <c r="M177" s="79">
        <v>2016</v>
      </c>
      <c r="N177" s="114"/>
      <c r="O177" s="114" t="s">
        <v>665</v>
      </c>
      <c r="P177" s="60" t="s">
        <v>712</v>
      </c>
      <c r="Q177" s="84"/>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row>
    <row r="178" spans="1:82" s="1" customFormat="1" ht="72.5" x14ac:dyDescent="0.5">
      <c r="A178" s="44" t="s">
        <v>401</v>
      </c>
      <c r="B178" s="44" t="str">
        <f t="shared" si="3"/>
        <v>Orientation8</v>
      </c>
      <c r="C178" s="136" t="s">
        <v>402</v>
      </c>
      <c r="D178" s="95">
        <v>8.1999999999999993</v>
      </c>
      <c r="E178" s="45" t="s">
        <v>409</v>
      </c>
      <c r="F178" s="3" t="s">
        <v>410</v>
      </c>
      <c r="G178" s="64" t="s">
        <v>82</v>
      </c>
      <c r="I178" s="99" t="s">
        <v>70</v>
      </c>
      <c r="J178" s="99" t="s">
        <v>665</v>
      </c>
      <c r="K178" s="7" t="s">
        <v>411</v>
      </c>
      <c r="L178" s="7"/>
      <c r="M178" s="64"/>
      <c r="N178" s="99"/>
      <c r="O178" s="99" t="s">
        <v>665</v>
      </c>
      <c r="P178" s="7" t="s">
        <v>751</v>
      </c>
      <c r="Q178" s="84"/>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row>
    <row r="179" spans="1:82" s="1" customFormat="1" ht="72.5" x14ac:dyDescent="0.5">
      <c r="A179" s="44" t="s">
        <v>401</v>
      </c>
      <c r="B179" s="44" t="str">
        <f t="shared" si="3"/>
        <v>Orientation8</v>
      </c>
      <c r="C179" s="136" t="s">
        <v>402</v>
      </c>
      <c r="D179" s="95">
        <v>8.1999999999999993</v>
      </c>
      <c r="E179" s="45" t="s">
        <v>409</v>
      </c>
      <c r="F179" s="3" t="s">
        <v>412</v>
      </c>
      <c r="G179" s="64" t="s">
        <v>82</v>
      </c>
      <c r="I179" s="99" t="s">
        <v>70</v>
      </c>
      <c r="J179" s="99" t="s">
        <v>665</v>
      </c>
      <c r="K179" s="7"/>
      <c r="L179" s="7"/>
      <c r="M179" s="64"/>
      <c r="N179" s="99"/>
      <c r="O179" s="99" t="s">
        <v>665</v>
      </c>
      <c r="P179" s="7"/>
      <c r="Q179" s="84"/>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row>
    <row r="180" spans="1:82" s="12" customFormat="1" ht="101.5" x14ac:dyDescent="0.5">
      <c r="A180" s="44" t="s">
        <v>401</v>
      </c>
      <c r="B180" s="44" t="str">
        <f t="shared" si="3"/>
        <v>Orientation8</v>
      </c>
      <c r="C180" s="136" t="s">
        <v>402</v>
      </c>
      <c r="D180" s="95">
        <v>8.1999999999999993</v>
      </c>
      <c r="E180" s="46" t="s">
        <v>409</v>
      </c>
      <c r="F180" s="161" t="s">
        <v>71</v>
      </c>
      <c r="G180" s="79" t="s">
        <v>82</v>
      </c>
      <c r="H180" s="79"/>
      <c r="I180" s="114" t="s">
        <v>70</v>
      </c>
      <c r="J180" s="114" t="s">
        <v>665</v>
      </c>
      <c r="K180" s="60" t="s">
        <v>512</v>
      </c>
      <c r="L180" s="60" t="s">
        <v>513</v>
      </c>
      <c r="M180" s="79"/>
      <c r="N180" s="114"/>
      <c r="O180" s="114" t="s">
        <v>665</v>
      </c>
      <c r="P180" s="60" t="s">
        <v>709</v>
      </c>
      <c r="Q180" s="84"/>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row>
    <row r="181" spans="1:82" s="1" customFormat="1" ht="72.5" x14ac:dyDescent="0.5">
      <c r="A181" s="44" t="s">
        <v>401</v>
      </c>
      <c r="B181" s="44" t="str">
        <f t="shared" si="3"/>
        <v>Orientation8</v>
      </c>
      <c r="C181" s="136" t="s">
        <v>402</v>
      </c>
      <c r="D181" s="95">
        <v>8.3000000000000007</v>
      </c>
      <c r="E181" s="45" t="s">
        <v>413</v>
      </c>
      <c r="F181" s="3" t="s">
        <v>414</v>
      </c>
      <c r="G181" s="64" t="s">
        <v>82</v>
      </c>
      <c r="I181" s="99"/>
      <c r="J181" s="99" t="s">
        <v>665</v>
      </c>
      <c r="K181" s="7" t="s">
        <v>415</v>
      </c>
      <c r="L181" s="7"/>
      <c r="M181" s="64"/>
      <c r="N181" s="99"/>
      <c r="O181" s="99" t="s">
        <v>665</v>
      </c>
      <c r="P181" s="7"/>
      <c r="Q181" s="84"/>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row>
    <row r="182" spans="1:82" s="1" customFormat="1" ht="72.5" x14ac:dyDescent="0.5">
      <c r="A182" s="44" t="s">
        <v>401</v>
      </c>
      <c r="B182" s="44" t="str">
        <f t="shared" si="3"/>
        <v>Orientation8</v>
      </c>
      <c r="C182" s="136" t="s">
        <v>402</v>
      </c>
      <c r="D182" s="95">
        <v>8.3000000000000007</v>
      </c>
      <c r="E182" s="45" t="s">
        <v>413</v>
      </c>
      <c r="F182" s="3" t="s">
        <v>416</v>
      </c>
      <c r="G182" s="64" t="s">
        <v>82</v>
      </c>
      <c r="I182" s="99" t="s">
        <v>70</v>
      </c>
      <c r="J182" s="99" t="s">
        <v>665</v>
      </c>
      <c r="K182" s="7" t="s">
        <v>417</v>
      </c>
      <c r="L182" s="7"/>
      <c r="M182" s="64"/>
      <c r="N182" s="99"/>
      <c r="O182" s="99" t="s">
        <v>665</v>
      </c>
      <c r="P182" s="7"/>
      <c r="Q182" s="84"/>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row>
    <row r="183" spans="1:82" s="1" customFormat="1" ht="72.5" x14ac:dyDescent="0.5">
      <c r="A183" s="44" t="s">
        <v>401</v>
      </c>
      <c r="B183" s="44" t="str">
        <f t="shared" si="3"/>
        <v>Orientation8</v>
      </c>
      <c r="C183" s="136" t="s">
        <v>402</v>
      </c>
      <c r="D183" s="95">
        <v>8.3000000000000007</v>
      </c>
      <c r="E183" s="45" t="s">
        <v>413</v>
      </c>
      <c r="F183" s="3" t="s">
        <v>418</v>
      </c>
      <c r="G183" s="64" t="s">
        <v>82</v>
      </c>
      <c r="I183" s="99" t="s">
        <v>70</v>
      </c>
      <c r="J183" s="99" t="s">
        <v>665</v>
      </c>
      <c r="K183" s="7" t="s">
        <v>419</v>
      </c>
      <c r="L183" s="7"/>
      <c r="M183" s="64"/>
      <c r="N183" s="99"/>
      <c r="O183" s="99" t="s">
        <v>665</v>
      </c>
      <c r="P183" s="7"/>
      <c r="Q183" s="84"/>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row>
    <row r="184" spans="1:82" s="12" customFormat="1" ht="72.5" x14ac:dyDescent="0.5">
      <c r="A184" s="44" t="s">
        <v>401</v>
      </c>
      <c r="B184" s="44" t="str">
        <f t="shared" si="3"/>
        <v>Orientation8</v>
      </c>
      <c r="C184" s="136" t="s">
        <v>402</v>
      </c>
      <c r="D184" s="95">
        <v>8.3000000000000007</v>
      </c>
      <c r="E184" s="46" t="s">
        <v>413</v>
      </c>
      <c r="F184" s="161" t="s">
        <v>71</v>
      </c>
      <c r="G184" s="79" t="s">
        <v>82</v>
      </c>
      <c r="H184" s="79"/>
      <c r="I184" s="114" t="s">
        <v>70</v>
      </c>
      <c r="J184" s="114" t="s">
        <v>665</v>
      </c>
      <c r="K184" s="60"/>
      <c r="L184" s="60" t="s">
        <v>420</v>
      </c>
      <c r="M184" s="79"/>
      <c r="N184" s="114"/>
      <c r="O184" s="114" t="s">
        <v>665</v>
      </c>
      <c r="P184" s="60" t="s">
        <v>710</v>
      </c>
      <c r="Q184" s="84"/>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row>
    <row r="185" spans="1:82" s="1" customFormat="1" ht="72.5" x14ac:dyDescent="0.5">
      <c r="A185" s="44" t="s">
        <v>401</v>
      </c>
      <c r="B185" s="44" t="str">
        <f t="shared" si="3"/>
        <v>Orientation8</v>
      </c>
      <c r="C185" s="136" t="s">
        <v>421</v>
      </c>
      <c r="D185" s="95">
        <v>8.4</v>
      </c>
      <c r="E185" s="45" t="s">
        <v>422</v>
      </c>
      <c r="F185" s="3" t="s">
        <v>423</v>
      </c>
      <c r="G185" s="64" t="s">
        <v>424</v>
      </c>
      <c r="I185" s="99" t="s">
        <v>70</v>
      </c>
      <c r="J185" s="99" t="s">
        <v>665</v>
      </c>
      <c r="K185" s="7"/>
      <c r="L185" s="7"/>
      <c r="M185" s="64"/>
      <c r="N185" s="99"/>
      <c r="O185" s="99" t="s">
        <v>665</v>
      </c>
      <c r="P185" s="7"/>
      <c r="Q185" s="84"/>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row>
    <row r="186" spans="1:82" s="1" customFormat="1" ht="72.5" x14ac:dyDescent="0.5">
      <c r="A186" s="44" t="s">
        <v>401</v>
      </c>
      <c r="B186" s="44" t="str">
        <f t="shared" si="3"/>
        <v>Orientation8</v>
      </c>
      <c r="C186" s="136" t="s">
        <v>421</v>
      </c>
      <c r="D186" s="95">
        <v>8.4</v>
      </c>
      <c r="E186" s="45" t="s">
        <v>422</v>
      </c>
      <c r="F186" s="3" t="s">
        <v>425</v>
      </c>
      <c r="G186" s="64" t="s">
        <v>424</v>
      </c>
      <c r="I186" s="99" t="s">
        <v>70</v>
      </c>
      <c r="J186" s="99" t="s">
        <v>665</v>
      </c>
      <c r="K186" s="7" t="s">
        <v>426</v>
      </c>
      <c r="L186" s="7"/>
      <c r="M186" s="64"/>
      <c r="N186" s="99"/>
      <c r="O186" s="99" t="s">
        <v>665</v>
      </c>
      <c r="P186" s="7"/>
      <c r="Q186" s="84"/>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row>
    <row r="187" spans="1:82" s="1" customFormat="1" ht="72.5" x14ac:dyDescent="0.5">
      <c r="A187" s="44" t="s">
        <v>401</v>
      </c>
      <c r="B187" s="44" t="str">
        <f t="shared" si="3"/>
        <v>Orientation8</v>
      </c>
      <c r="C187" s="136" t="s">
        <v>421</v>
      </c>
      <c r="D187" s="95">
        <v>8.4</v>
      </c>
      <c r="E187" s="45" t="s">
        <v>422</v>
      </c>
      <c r="F187" s="3" t="s">
        <v>427</v>
      </c>
      <c r="G187" s="64" t="s">
        <v>424</v>
      </c>
      <c r="I187" s="99" t="s">
        <v>70</v>
      </c>
      <c r="J187" s="99" t="s">
        <v>665</v>
      </c>
      <c r="K187" s="7"/>
      <c r="L187" s="7"/>
      <c r="M187" s="64"/>
      <c r="N187" s="99"/>
      <c r="O187" s="99" t="s">
        <v>665</v>
      </c>
      <c r="P187" s="7"/>
      <c r="Q187" s="84"/>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row>
    <row r="188" spans="1:82" s="12" customFormat="1" ht="72.5" x14ac:dyDescent="0.5">
      <c r="A188" s="44" t="s">
        <v>401</v>
      </c>
      <c r="B188" s="44" t="str">
        <f t="shared" si="3"/>
        <v>Orientation8</v>
      </c>
      <c r="C188" s="136" t="s">
        <v>421</v>
      </c>
      <c r="D188" s="95">
        <v>8.4</v>
      </c>
      <c r="E188" s="46" t="s">
        <v>422</v>
      </c>
      <c r="F188" s="161" t="s">
        <v>71</v>
      </c>
      <c r="G188" s="79" t="s">
        <v>424</v>
      </c>
      <c r="H188" s="79"/>
      <c r="I188" s="114" t="s">
        <v>70</v>
      </c>
      <c r="J188" s="114" t="s">
        <v>665</v>
      </c>
      <c r="K188" s="60" t="s">
        <v>428</v>
      </c>
      <c r="L188" s="60" t="s">
        <v>429</v>
      </c>
      <c r="M188" s="79">
        <v>2017</v>
      </c>
      <c r="N188" s="114"/>
      <c r="O188" s="114" t="s">
        <v>665</v>
      </c>
      <c r="P188" s="60" t="s">
        <v>711</v>
      </c>
      <c r="Q188" s="84"/>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row>
    <row r="189" spans="1:82" s="1" customFormat="1" ht="72.5" x14ac:dyDescent="0.5">
      <c r="A189" s="44" t="s">
        <v>401</v>
      </c>
      <c r="B189" s="44" t="str">
        <f t="shared" si="3"/>
        <v>Orientation8</v>
      </c>
      <c r="C189" s="136" t="s">
        <v>421</v>
      </c>
      <c r="D189" s="95">
        <v>8.5</v>
      </c>
      <c r="E189" s="47" t="s">
        <v>430</v>
      </c>
      <c r="F189" s="3" t="s">
        <v>431</v>
      </c>
      <c r="G189" s="64" t="s">
        <v>82</v>
      </c>
      <c r="I189" s="99"/>
      <c r="J189" s="99" t="s">
        <v>8</v>
      </c>
      <c r="K189" s="7"/>
      <c r="L189" s="7"/>
      <c r="M189" s="64"/>
      <c r="N189" s="99"/>
      <c r="O189" s="99" t="s">
        <v>8</v>
      </c>
      <c r="P189" s="7"/>
      <c r="Q189" s="84"/>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row>
    <row r="190" spans="1:82" s="1" customFormat="1" ht="72.5" x14ac:dyDescent="0.5">
      <c r="A190" s="44" t="s">
        <v>401</v>
      </c>
      <c r="B190" s="44" t="str">
        <f t="shared" si="3"/>
        <v>Orientation8</v>
      </c>
      <c r="C190" s="136" t="s">
        <v>421</v>
      </c>
      <c r="D190" s="95">
        <v>8.5</v>
      </c>
      <c r="E190" s="47" t="s">
        <v>430</v>
      </c>
      <c r="F190" s="3" t="s">
        <v>432</v>
      </c>
      <c r="G190" s="64" t="s">
        <v>82</v>
      </c>
      <c r="I190" s="99"/>
      <c r="J190" s="99" t="s">
        <v>8</v>
      </c>
      <c r="K190" s="7"/>
      <c r="L190" s="7"/>
      <c r="M190" s="64"/>
      <c r="N190" s="99"/>
      <c r="O190" s="99" t="s">
        <v>8</v>
      </c>
      <c r="P190" s="7"/>
      <c r="Q190" s="84"/>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row>
    <row r="191" spans="1:82" s="1" customFormat="1" ht="72.5" x14ac:dyDescent="0.5">
      <c r="A191" s="44" t="s">
        <v>401</v>
      </c>
      <c r="B191" s="44" t="str">
        <f t="shared" si="3"/>
        <v>Orientation8</v>
      </c>
      <c r="C191" s="136" t="s">
        <v>421</v>
      </c>
      <c r="D191" s="95">
        <v>8.5</v>
      </c>
      <c r="E191" s="47" t="s">
        <v>430</v>
      </c>
      <c r="F191" s="3" t="s">
        <v>433</v>
      </c>
      <c r="G191" s="64" t="s">
        <v>82</v>
      </c>
      <c r="I191" s="99"/>
      <c r="J191" s="99" t="s">
        <v>8</v>
      </c>
      <c r="K191" s="7"/>
      <c r="L191" s="7"/>
      <c r="M191" s="64"/>
      <c r="N191" s="99"/>
      <c r="O191" s="99" t="s">
        <v>8</v>
      </c>
      <c r="P191" s="7"/>
      <c r="Q191" s="84"/>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row>
    <row r="192" spans="1:82" s="12" customFormat="1" ht="72.5" x14ac:dyDescent="0.5">
      <c r="A192" s="44" t="s">
        <v>401</v>
      </c>
      <c r="B192" s="44" t="str">
        <f t="shared" si="3"/>
        <v>Orientation8</v>
      </c>
      <c r="C192" s="136" t="s">
        <v>421</v>
      </c>
      <c r="D192" s="95">
        <v>8.5</v>
      </c>
      <c r="E192" s="48" t="s">
        <v>430</v>
      </c>
      <c r="F192" s="161" t="s">
        <v>71</v>
      </c>
      <c r="G192" s="79" t="s">
        <v>82</v>
      </c>
      <c r="H192" s="79"/>
      <c r="I192" s="114"/>
      <c r="J192" s="114" t="s">
        <v>8</v>
      </c>
      <c r="K192" s="60" t="s">
        <v>434</v>
      </c>
      <c r="L192" s="60" t="s">
        <v>435</v>
      </c>
      <c r="M192" s="79"/>
      <c r="N192" s="114"/>
      <c r="O192" s="114" t="s">
        <v>8</v>
      </c>
      <c r="P192" s="60" t="s">
        <v>713</v>
      </c>
      <c r="Q192" s="84"/>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row>
    <row r="193" spans="1:82" s="12" customFormat="1" ht="72.5" x14ac:dyDescent="0.5">
      <c r="A193" s="44" t="s">
        <v>401</v>
      </c>
      <c r="B193" s="44" t="str">
        <f>LEFT(A193,12)</f>
        <v>Orientation8</v>
      </c>
      <c r="C193" s="136" t="s">
        <v>421</v>
      </c>
      <c r="D193" s="95">
        <v>8.6</v>
      </c>
      <c r="E193" s="47" t="s">
        <v>436</v>
      </c>
      <c r="F193" s="160" t="s">
        <v>437</v>
      </c>
      <c r="G193" s="120" t="s">
        <v>424</v>
      </c>
      <c r="H193" s="140"/>
      <c r="I193" s="122"/>
      <c r="J193" s="99" t="s">
        <v>529</v>
      </c>
      <c r="K193" s="123"/>
      <c r="L193" s="123"/>
      <c r="M193" s="140"/>
      <c r="N193" s="122"/>
      <c r="O193" s="99" t="s">
        <v>529</v>
      </c>
      <c r="P193" s="123"/>
      <c r="Q193" s="84"/>
      <c r="R193" s="6"/>
      <c r="S193" s="6"/>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row>
    <row r="194" spans="1:82" s="12" customFormat="1" ht="72.5" x14ac:dyDescent="0.5">
      <c r="A194" s="44" t="s">
        <v>401</v>
      </c>
      <c r="B194" s="44" t="str">
        <f>LEFT(A194,12)</f>
        <v>Orientation8</v>
      </c>
      <c r="C194" s="136" t="s">
        <v>421</v>
      </c>
      <c r="D194" s="95">
        <v>8.6</v>
      </c>
      <c r="E194" s="47" t="s">
        <v>436</v>
      </c>
      <c r="F194" s="160" t="s">
        <v>438</v>
      </c>
      <c r="G194" s="120" t="s">
        <v>424</v>
      </c>
      <c r="H194" s="140"/>
      <c r="I194" s="122"/>
      <c r="J194" s="99" t="s">
        <v>529</v>
      </c>
      <c r="K194" s="123"/>
      <c r="L194" s="123"/>
      <c r="M194" s="140"/>
      <c r="N194" s="122"/>
      <c r="O194" s="99" t="s">
        <v>529</v>
      </c>
      <c r="P194" s="123"/>
      <c r="Q194" s="84"/>
      <c r="R194" s="6"/>
      <c r="S194" s="6"/>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row>
    <row r="195" spans="1:82" s="12" customFormat="1" ht="72.5" x14ac:dyDescent="0.5">
      <c r="A195" s="44" t="s">
        <v>401</v>
      </c>
      <c r="B195" s="44" t="str">
        <f>LEFT(A195,12)</f>
        <v>Orientation8</v>
      </c>
      <c r="C195" s="136" t="s">
        <v>421</v>
      </c>
      <c r="D195" s="95">
        <v>8.6</v>
      </c>
      <c r="E195" s="47" t="s">
        <v>436</v>
      </c>
      <c r="F195" s="160" t="s">
        <v>439</v>
      </c>
      <c r="G195" s="120" t="s">
        <v>424</v>
      </c>
      <c r="H195" s="140"/>
      <c r="I195" s="122"/>
      <c r="J195" s="99" t="s">
        <v>529</v>
      </c>
      <c r="K195" s="123"/>
      <c r="L195" s="123"/>
      <c r="M195" s="140"/>
      <c r="N195" s="122"/>
      <c r="O195" s="99" t="s">
        <v>529</v>
      </c>
      <c r="P195" s="123"/>
      <c r="Q195" s="84"/>
      <c r="R195" s="6"/>
      <c r="S195" s="6"/>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row>
    <row r="196" spans="1:82" s="1" customFormat="1" ht="72.5" x14ac:dyDescent="0.5">
      <c r="A196" s="44" t="s">
        <v>401</v>
      </c>
      <c r="B196" s="44" t="str">
        <f t="shared" si="3"/>
        <v>Orientation8</v>
      </c>
      <c r="C196" s="136" t="s">
        <v>421</v>
      </c>
      <c r="D196" s="95">
        <v>8.6</v>
      </c>
      <c r="E196" s="48" t="s">
        <v>436</v>
      </c>
      <c r="F196" s="161" t="s">
        <v>71</v>
      </c>
      <c r="G196" s="79" t="s">
        <v>424</v>
      </c>
      <c r="H196" s="79"/>
      <c r="I196" s="115"/>
      <c r="J196" s="99" t="s">
        <v>529</v>
      </c>
      <c r="K196" s="61" t="s">
        <v>525</v>
      </c>
      <c r="L196" s="61" t="s">
        <v>526</v>
      </c>
      <c r="M196" s="117"/>
      <c r="N196" s="115" t="s">
        <v>100</v>
      </c>
      <c r="O196" s="114" t="s">
        <v>665</v>
      </c>
      <c r="P196" s="60" t="s">
        <v>784</v>
      </c>
      <c r="Q196" s="84"/>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row>
    <row r="197" spans="1:82" s="1" customFormat="1" ht="72.5" x14ac:dyDescent="0.5">
      <c r="A197" s="44" t="s">
        <v>401</v>
      </c>
      <c r="B197" s="44" t="str">
        <f t="shared" si="3"/>
        <v>Orientation8</v>
      </c>
      <c r="C197" s="136" t="s">
        <v>402</v>
      </c>
      <c r="D197" s="95" t="s">
        <v>514</v>
      </c>
      <c r="E197" s="48" t="s">
        <v>515</v>
      </c>
      <c r="F197" s="161" t="s">
        <v>71</v>
      </c>
      <c r="G197" s="79" t="s">
        <v>82</v>
      </c>
      <c r="H197" s="79"/>
      <c r="I197" s="115"/>
      <c r="J197" s="115" t="s">
        <v>665</v>
      </c>
      <c r="K197" s="61" t="s">
        <v>440</v>
      </c>
      <c r="L197" s="61" t="s">
        <v>441</v>
      </c>
      <c r="M197" s="117">
        <v>2019</v>
      </c>
      <c r="N197" s="115" t="s">
        <v>100</v>
      </c>
      <c r="O197" s="114" t="s">
        <v>665</v>
      </c>
      <c r="P197" s="60" t="s">
        <v>714</v>
      </c>
      <c r="Q197" s="84"/>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row>
    <row r="198" spans="1:82" s="1" customFormat="1" ht="72.5" x14ac:dyDescent="0.5">
      <c r="A198" s="44" t="s">
        <v>401</v>
      </c>
      <c r="B198" s="44" t="str">
        <f t="shared" si="3"/>
        <v>Orientation8</v>
      </c>
      <c r="C198" s="136" t="s">
        <v>402</v>
      </c>
      <c r="D198" s="95" t="s">
        <v>516</v>
      </c>
      <c r="E198" s="48" t="s">
        <v>517</v>
      </c>
      <c r="F198" s="161" t="s">
        <v>71</v>
      </c>
      <c r="G198" s="79" t="s">
        <v>82</v>
      </c>
      <c r="H198" s="79"/>
      <c r="I198" s="115" t="s">
        <v>70</v>
      </c>
      <c r="J198" s="115" t="s">
        <v>665</v>
      </c>
      <c r="K198" s="139" t="s">
        <v>442</v>
      </c>
      <c r="L198" s="139" t="s">
        <v>443</v>
      </c>
      <c r="M198" s="117"/>
      <c r="N198" s="115" t="s">
        <v>100</v>
      </c>
      <c r="O198" s="114" t="s">
        <v>665</v>
      </c>
      <c r="P198" s="278" t="s">
        <v>752</v>
      </c>
      <c r="Q198" s="84"/>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row>
    <row r="199" spans="1:82" s="1" customFormat="1" ht="56.25" customHeight="1" x14ac:dyDescent="0.5">
      <c r="A199" s="44" t="s">
        <v>401</v>
      </c>
      <c r="B199" s="44" t="str">
        <f t="shared" si="3"/>
        <v>Orientation8</v>
      </c>
      <c r="C199" s="136" t="s">
        <v>402</v>
      </c>
      <c r="D199" s="95" t="s">
        <v>518</v>
      </c>
      <c r="E199" s="46" t="s">
        <v>519</v>
      </c>
      <c r="F199" s="3" t="s">
        <v>444</v>
      </c>
      <c r="G199" s="81" t="s">
        <v>363</v>
      </c>
      <c r="H199" s="140"/>
      <c r="I199" s="121" t="s">
        <v>70</v>
      </c>
      <c r="J199" s="121" t="s">
        <v>9</v>
      </c>
      <c r="K199" s="141"/>
      <c r="L199" s="141"/>
      <c r="M199" s="120"/>
      <c r="N199" s="121"/>
      <c r="O199" s="121" t="s">
        <v>9</v>
      </c>
      <c r="P199" s="141"/>
      <c r="Q199" s="84"/>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row>
    <row r="200" spans="1:82" s="1" customFormat="1" ht="84" customHeight="1" x14ac:dyDescent="0.5">
      <c r="A200" s="44" t="s">
        <v>401</v>
      </c>
      <c r="B200" s="44" t="str">
        <f>LEFT(A200,12)</f>
        <v>Orientation8</v>
      </c>
      <c r="C200" s="136" t="s">
        <v>402</v>
      </c>
      <c r="D200" s="95" t="s">
        <v>518</v>
      </c>
      <c r="E200" s="46" t="s">
        <v>519</v>
      </c>
      <c r="F200" s="3" t="s">
        <v>445</v>
      </c>
      <c r="G200" s="81" t="s">
        <v>363</v>
      </c>
      <c r="H200" s="81"/>
      <c r="I200" s="81" t="s">
        <v>70</v>
      </c>
      <c r="J200" s="121" t="s">
        <v>9</v>
      </c>
      <c r="K200" s="81" t="s">
        <v>446</v>
      </c>
      <c r="L200" s="81"/>
      <c r="M200" s="81"/>
      <c r="N200" s="81" t="s">
        <v>100</v>
      </c>
      <c r="O200" s="121" t="s">
        <v>9</v>
      </c>
      <c r="P200" s="81"/>
      <c r="Q200" s="84"/>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row>
    <row r="201" spans="1:82" s="1" customFormat="1" ht="72.5" x14ac:dyDescent="0.5">
      <c r="A201" s="44" t="s">
        <v>401</v>
      </c>
      <c r="B201" s="44" t="str">
        <f t="shared" si="3"/>
        <v>Orientation8</v>
      </c>
      <c r="C201" s="136" t="s">
        <v>402</v>
      </c>
      <c r="D201" s="95" t="s">
        <v>518</v>
      </c>
      <c r="E201" s="46" t="s">
        <v>519</v>
      </c>
      <c r="F201" s="161" t="s">
        <v>71</v>
      </c>
      <c r="G201" s="79" t="s">
        <v>363</v>
      </c>
      <c r="H201" s="79"/>
      <c r="I201" s="115" t="s">
        <v>70</v>
      </c>
      <c r="J201" s="115" t="s">
        <v>9</v>
      </c>
      <c r="K201" s="61"/>
      <c r="L201" s="61" t="s">
        <v>447</v>
      </c>
      <c r="M201" s="117"/>
      <c r="N201" s="115" t="s">
        <v>100</v>
      </c>
      <c r="O201" s="114" t="s">
        <v>9</v>
      </c>
      <c r="P201" s="297" t="s">
        <v>779</v>
      </c>
      <c r="Q201" s="84"/>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row>
    <row r="202" spans="1:82" s="1" customFormat="1" ht="73.5" customHeight="1" x14ac:dyDescent="0.5">
      <c r="A202" s="44" t="s">
        <v>401</v>
      </c>
      <c r="B202" s="44" t="str">
        <f>LEFT(A202,12)</f>
        <v>Orientation8</v>
      </c>
      <c r="C202" s="136" t="s">
        <v>421</v>
      </c>
      <c r="D202" s="95" t="s">
        <v>520</v>
      </c>
      <c r="E202" s="46" t="s">
        <v>521</v>
      </c>
      <c r="F202" s="161" t="s">
        <v>71</v>
      </c>
      <c r="G202" s="79" t="s">
        <v>82</v>
      </c>
      <c r="H202" s="79"/>
      <c r="I202" s="115"/>
      <c r="J202" s="99" t="s">
        <v>529</v>
      </c>
      <c r="K202" s="61" t="s">
        <v>448</v>
      </c>
      <c r="L202" s="61"/>
      <c r="M202" s="117"/>
      <c r="N202" s="115" t="s">
        <v>100</v>
      </c>
      <c r="O202" s="114" t="s">
        <v>9</v>
      </c>
      <c r="P202" s="60" t="s">
        <v>715</v>
      </c>
      <c r="Q202" s="84"/>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row>
    <row r="203" spans="1:82" s="1" customFormat="1" x14ac:dyDescent="0.5">
      <c r="A203" s="8"/>
      <c r="B203" s="8"/>
      <c r="C203" s="137"/>
      <c r="D203" s="96"/>
      <c r="F203" s="3"/>
      <c r="G203" s="64"/>
      <c r="H203" s="64"/>
      <c r="I203" s="99"/>
      <c r="J203" s="99"/>
      <c r="K203" s="7"/>
      <c r="M203" s="64"/>
      <c r="N203" s="99"/>
      <c r="O203" s="99"/>
      <c r="P203" s="7"/>
      <c r="Q203" s="84"/>
      <c r="R203" s="6" t="s">
        <v>537</v>
      </c>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row>
  </sheetData>
  <autoFilter ref="A2:P202" xr:uid="{7BE548B1-4376-4B46-8E08-FE5C6B40E731}"/>
  <phoneticPr fontId="4" type="noConversion"/>
  <dataValidations count="4">
    <dataValidation type="list" allowBlank="1" showInputMessage="1" showErrorMessage="1" sqref="N4:N119 N121:N203" xr:uid="{2A76D06A-8D70-4726-B7B6-F747B5338EE5}">
      <formula1>"Non,Revue,Nouvelle"</formula1>
    </dataValidation>
    <dataValidation type="whole" allowBlank="1" showInputMessage="1" showErrorMessage="1" sqref="M4:M8" xr:uid="{2BA754C3-58A6-47C3-AE89-2916BCE860DB}">
      <formula1>2000</formula1>
      <formula2>2200</formula2>
    </dataValidation>
    <dataValidation type="list" allowBlank="1" showInputMessage="1" showErrorMessage="1" sqref="C4:C24" xr:uid="{580D9F2D-C998-4146-8A1A-F592AF48715D}">
      <formula1>INDIRECT($B4)</formula1>
    </dataValidation>
    <dataValidation type="list" allowBlank="1" showInputMessage="1" showErrorMessage="1" sqref="I4:I203" xr:uid="{5300FE29-8422-4D08-BCD3-F9323D7FD716}">
      <formula1>"Oui,Non"</formula1>
    </dataValidation>
  </dataValidations>
  <pageMargins left="0.7" right="0.7" top="0.75" bottom="0.75" header="0.3" footer="0.3"/>
  <pageSetup paperSize="9" orientation="portrait" verticalDpi="598" r:id="rId1"/>
  <legacyDrawing r:id="rId2"/>
  <extLst>
    <ext xmlns:x14="http://schemas.microsoft.com/office/spreadsheetml/2009/9/main" uri="{78C0D931-6437-407d-A8EE-F0AAD7539E65}">
      <x14:conditionalFormattings>
        <x14:conditionalFormatting xmlns:xm="http://schemas.microsoft.com/office/excel/2006/main">
          <x14:cfRule type="containsText" priority="35" operator="containsText" id="{0A42ED9F-C1EB-4141-891E-A024F2011C55}">
            <xm:f>NOT(ISERROR(SEARCH('Statistiques et définitions'!$B$21,J66)))</xm:f>
            <xm:f>'Statistiques et définitions'!$B$21</xm:f>
            <x14:dxf>
              <font>
                <color theme="0"/>
              </font>
              <fill>
                <patternFill>
                  <bgColor theme="9" tint="-0.24994659260841701"/>
                </patternFill>
              </fill>
            </x14:dxf>
          </x14:cfRule>
          <xm:sqref>J66:J199</xm:sqref>
        </x14:conditionalFormatting>
        <x14:conditionalFormatting xmlns:xm="http://schemas.microsoft.com/office/excel/2006/main">
          <x14:cfRule type="containsText" priority="92" operator="containsText" id="{19ECCBE9-94C2-4E01-A36E-5DB4065E80F2}">
            <xm:f>NOT(ISERROR(SEARCH('Statistiques et définitions'!$B$19,J1)))</xm:f>
            <xm:f>'Statistiques et définitions'!$B$19</xm:f>
            <x14:dxf>
              <fill>
                <patternFill>
                  <bgColor theme="9" tint="0.59996337778862885"/>
                </patternFill>
              </fill>
            </x14:dxf>
          </x14:cfRule>
          <xm:sqref>J116:J119 J121:J199 J1:J61 J63 J201:J1048576</xm:sqref>
        </x14:conditionalFormatting>
        <x14:conditionalFormatting xmlns:xm="http://schemas.microsoft.com/office/excel/2006/main">
          <x14:cfRule type="containsText" priority="14" operator="containsText" id="{2615B875-8A2B-4AC7-B19A-8DE1EE1FC4D5}">
            <xm:f>NOT(ISERROR(SEARCH('Statistiques et définitions'!$B$19,O1)))</xm:f>
            <xm:f>'Statistiques et définitions'!$B$19</xm:f>
            <x14:dxf>
              <fill>
                <patternFill>
                  <bgColor theme="9" tint="0.59996337778862885"/>
                </patternFill>
              </fill>
            </x14:dxf>
          </x14:cfRule>
          <xm:sqref>O1:O44 O116:O119 O121:O130 O132:O157 O159:O199 O58:O61 O63:P63 O201:O1048576</xm:sqref>
        </x14:conditionalFormatting>
        <x14:conditionalFormatting xmlns:xm="http://schemas.microsoft.com/office/excel/2006/main">
          <x14:cfRule type="containsText" priority="8" operator="containsText" id="{3DAD10EA-FDB4-4372-AA79-480EC9AAB42D}">
            <xm:f>NOT(ISERROR(SEARCH('Statistiques et définitions'!$B$21,O4)))</xm:f>
            <xm:f>'Statistiques et définitions'!$B$21</xm:f>
            <x14:dxf>
              <font>
                <color theme="0"/>
              </font>
              <fill>
                <patternFill>
                  <bgColor theme="9" tint="-0.24994659260841701"/>
                </patternFill>
              </fill>
            </x14:dxf>
          </x14:cfRule>
          <xm:sqref>O4:O8</xm:sqref>
        </x14:conditionalFormatting>
        <x14:conditionalFormatting xmlns:xm="http://schemas.microsoft.com/office/excel/2006/main">
          <x14:cfRule type="containsText" priority="9" operator="containsText" id="{D2C6BCBC-E960-48B2-B086-F91F33231F68}">
            <xm:f>NOT(ISERROR(SEARCH('Statistiques et définitions'!$B$21,O13)))</xm:f>
            <xm:f>'Statistiques et définitions'!$B$21</xm:f>
            <x14:dxf>
              <font>
                <color theme="0"/>
              </font>
              <fill>
                <patternFill>
                  <bgColor theme="9" tint="-0.24994659260841701"/>
                </patternFill>
              </fill>
            </x14:dxf>
          </x14:cfRule>
          <xm:sqref>O13:O24</xm:sqref>
        </x14:conditionalFormatting>
        <x14:conditionalFormatting xmlns:xm="http://schemas.microsoft.com/office/excel/2006/main">
          <x14:cfRule type="containsText" priority="11" operator="containsText" id="{4B9ECE65-9A3E-4270-9B3A-EA73E4E14632}">
            <xm:f>NOT(ISERROR(SEARCH('Statistiques et définitions'!$B$21,O39)))</xm:f>
            <xm:f>'Statistiques et définitions'!$B$21</xm:f>
            <x14:dxf>
              <font>
                <color theme="0"/>
              </font>
              <fill>
                <patternFill>
                  <bgColor theme="9" tint="-0.24994659260841701"/>
                </patternFill>
              </fill>
            </x14:dxf>
          </x14:cfRule>
          <xm:sqref>O39</xm:sqref>
        </x14:conditionalFormatting>
        <x14:conditionalFormatting xmlns:xm="http://schemas.microsoft.com/office/excel/2006/main">
          <x14:cfRule type="containsText" priority="12" operator="containsText" id="{507412A6-6A89-44C1-8542-BFA7164C11EF}">
            <xm:f>NOT(ISERROR(SEARCH('Statistiques et définitions'!$B$21,O43)))</xm:f>
            <xm:f>'Statistiques et définitions'!$B$21</xm:f>
            <x14:dxf>
              <font>
                <color theme="0"/>
              </font>
              <fill>
                <patternFill>
                  <bgColor theme="9" tint="-0.24994659260841701"/>
                </patternFill>
              </fill>
            </x14:dxf>
          </x14:cfRule>
          <xm:sqref>O43:O57</xm:sqref>
        </x14:conditionalFormatting>
        <x14:conditionalFormatting xmlns:xm="http://schemas.microsoft.com/office/excel/2006/main">
          <x14:cfRule type="containsText" priority="6" operator="containsText" id="{275F50F4-1452-4AC4-BCA4-41028B933E99}">
            <xm:f>NOT(ISERROR(SEARCH('Statistiques et définitions'!$B$21,O66)))</xm:f>
            <xm:f>'Statistiques et définitions'!$B$21</xm:f>
            <x14:dxf>
              <font>
                <color theme="0"/>
              </font>
              <fill>
                <patternFill>
                  <bgColor theme="9" tint="-0.24994659260841701"/>
                </patternFill>
              </fill>
            </x14:dxf>
          </x14:cfRule>
          <xm:sqref>O66:O130 O132:O157 O159:O199</xm:sqref>
        </x14:conditionalFormatting>
        <x14:conditionalFormatting xmlns:xm="http://schemas.microsoft.com/office/excel/2006/main">
          <x14:cfRule type="containsText" priority="2" operator="containsText" id="{BFDCE03F-9F2E-40F1-93EB-A604B1DBE9A4}">
            <xm:f>NOT(ISERROR(SEARCH('Statistiques et définitions'!$B$21,P67)))</xm:f>
            <xm:f>'Statistiques et définitions'!$B$21</xm:f>
            <x14:dxf>
              <font>
                <color theme="0"/>
              </font>
              <fill>
                <patternFill>
                  <bgColor theme="9" tint="-0.24994659260841701"/>
                </patternFill>
              </fill>
            </x14:dxf>
          </x14:cfRule>
          <xm:sqref>P67</xm:sqref>
        </x14:conditionalFormatting>
        <x14:conditionalFormatting xmlns:xm="http://schemas.microsoft.com/office/excel/2006/main">
          <x14:cfRule type="containsText" priority="3" operator="containsText" id="{8961326F-C4BD-4902-A17D-4F8C0900E414}">
            <xm:f>NOT(ISERROR(SEARCH('Statistiques et définitions'!$B$21,P73)))</xm:f>
            <xm:f>'Statistiques et définitions'!$B$21</xm:f>
            <x14:dxf>
              <font>
                <color theme="0"/>
              </font>
              <fill>
                <patternFill>
                  <bgColor theme="9" tint="-0.24994659260841701"/>
                </patternFill>
              </fill>
            </x14:dxf>
          </x14:cfRule>
          <xm:sqref>P73</xm:sqref>
        </x14:conditionalFormatting>
        <x14:conditionalFormatting xmlns:xm="http://schemas.microsoft.com/office/excel/2006/main">
          <x14:cfRule type="containsText" priority="4" operator="containsText" id="{EFB494BF-3B16-4BC4-9B27-F83D727BFF3D}">
            <xm:f>NOT(ISERROR(SEARCH('Statistiques et définitions'!$B$21,P78)))</xm:f>
            <xm:f>'Statistiques et définitions'!$B$21</xm:f>
            <x14:dxf>
              <font>
                <color theme="0"/>
              </font>
              <fill>
                <patternFill>
                  <bgColor theme="9" tint="-0.24994659260841701"/>
                </patternFill>
              </fill>
            </x14:dxf>
          </x14:cfRule>
          <xm:sqref>P78</xm:sqref>
        </x14:conditionalFormatting>
        <x14:conditionalFormatting xmlns:xm="http://schemas.microsoft.com/office/excel/2006/main">
          <x14:cfRule type="containsText" priority="5" operator="containsText" id="{79FCE123-DE82-44EC-BF8B-75AA71FEFE64}">
            <xm:f>NOT(ISERROR(SEARCH('Statistiques et définitions'!$B$21,P80)))</xm:f>
            <xm:f>'Statistiques et définitions'!$B$21</xm:f>
            <x14:dxf>
              <font>
                <color theme="0"/>
              </font>
              <fill>
                <patternFill>
                  <bgColor theme="9" tint="-0.24994659260841701"/>
                </patternFill>
              </fill>
            </x14:dxf>
          </x14:cfRule>
          <xm:sqref>P80</xm:sqref>
        </x14:conditionalFormatting>
        <x14:conditionalFormatting xmlns:xm="http://schemas.microsoft.com/office/excel/2006/main">
          <x14:cfRule type="containsText" priority="1" operator="containsText" id="{C8A1C48C-2195-49C2-83B2-0C99A910DC58}">
            <xm:f>NOT(ISERROR(SEARCH('Statistiques et définitions'!$B$19,P201)))</xm:f>
            <xm:f>'Statistiques et définitions'!$B$19</xm:f>
            <x14:dxf>
              <fill>
                <patternFill>
                  <bgColor theme="9" tint="0.59996337778862885"/>
                </patternFill>
              </fill>
            </x14:dxf>
          </x14:cfRule>
          <xm:sqref>P201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0AE65D0-9A32-404C-84D5-FCE648605DAE}">
          <x14:formula1>
            <xm:f>Listes!$B$3:$B$11</xm:f>
          </x14:formula1>
          <xm:sqref>A4:A203</xm:sqref>
        </x14:dataValidation>
        <x14:dataValidation type="list" allowBlank="1" showInputMessage="1" showErrorMessage="1" xr:uid="{C4DF1BAE-D867-4BA0-9248-77B72F8918BC}">
          <x14:formula1>
            <xm:f>'Statistiques et définitions'!$B$18:$B$24</xm:f>
          </x14:formula1>
          <xm:sqref>J4:J203 O4:O202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2279-FA3F-4F85-AB3F-AD05FA1EA525}">
  <sheetPr>
    <tabColor rgb="FFFFC000"/>
  </sheetPr>
  <dimension ref="A1:AP314"/>
  <sheetViews>
    <sheetView topLeftCell="E1" zoomScale="60" zoomScaleNormal="60" workbookViewId="0">
      <selection activeCell="I1" sqref="I1"/>
    </sheetView>
  </sheetViews>
  <sheetFormatPr baseColWidth="10" defaultColWidth="0" defaultRowHeight="14.5" zeroHeight="1" x14ac:dyDescent="0.35"/>
  <cols>
    <col min="1" max="1" width="26.7265625" customWidth="1"/>
    <col min="2" max="2" width="18.1796875" customWidth="1"/>
    <col min="3" max="3" width="23.26953125" customWidth="1"/>
    <col min="4" max="4" width="12.7265625" customWidth="1"/>
    <col min="5" max="5" width="42.1796875" customWidth="1"/>
    <col min="6" max="6" width="13.81640625" style="103" customWidth="1"/>
    <col min="7" max="7" width="28.81640625" style="143" bestFit="1" customWidth="1"/>
    <col min="8" max="8" width="72.81640625" bestFit="1" customWidth="1"/>
    <col min="9" max="9" width="12.1796875" bestFit="1" customWidth="1"/>
    <col min="10" max="10" width="47.26953125" bestFit="1" customWidth="1"/>
    <col min="11" max="12" width="13.81640625" hidden="1" customWidth="1"/>
    <col min="13" max="13" width="20.81640625" style="9" bestFit="1" customWidth="1"/>
    <col min="14" max="15" width="17.54296875" style="9" customWidth="1"/>
    <col min="16" max="17" width="17.54296875" style="170" customWidth="1"/>
    <col min="18" max="18" width="67.7265625" style="170" customWidth="1"/>
    <col min="19" max="19" width="19.1796875" customWidth="1"/>
    <col min="20" max="20" width="11.453125" style="82" customWidth="1"/>
    <col min="21" max="34" width="0" style="82" hidden="1" customWidth="1"/>
    <col min="35" max="42" width="0" hidden="1" customWidth="1"/>
    <col min="43" max="16384" width="11.453125" hidden="1"/>
  </cols>
  <sheetData>
    <row r="1" spans="1:34" ht="27" customHeight="1" thickBot="1" x14ac:dyDescent="0.4">
      <c r="A1" s="213" t="s">
        <v>449</v>
      </c>
      <c r="B1" s="214"/>
      <c r="C1" s="213"/>
      <c r="D1" s="214"/>
      <c r="E1" s="214"/>
      <c r="F1" s="215"/>
      <c r="G1" s="216"/>
      <c r="H1" s="214"/>
      <c r="I1" s="214"/>
      <c r="J1" s="213" t="s">
        <v>449</v>
      </c>
      <c r="K1" s="214"/>
      <c r="L1" s="214"/>
      <c r="M1" s="309" t="s">
        <v>450</v>
      </c>
      <c r="N1" s="309"/>
      <c r="O1" s="309"/>
      <c r="P1" s="309"/>
      <c r="Q1" s="309"/>
      <c r="R1" s="309"/>
      <c r="S1" s="221" t="s">
        <v>449</v>
      </c>
    </row>
    <row r="2" spans="1:34" s="6" customFormat="1" ht="68.150000000000006" customHeight="1" thickBot="1" x14ac:dyDescent="0.55000000000000004">
      <c r="A2" s="223" t="s">
        <v>35</v>
      </c>
      <c r="B2" s="223" t="s">
        <v>36</v>
      </c>
      <c r="C2" s="223" t="s">
        <v>37</v>
      </c>
      <c r="D2" s="223" t="s">
        <v>451</v>
      </c>
      <c r="E2" s="223" t="s">
        <v>39</v>
      </c>
      <c r="F2" s="223" t="s">
        <v>41</v>
      </c>
      <c r="G2" s="223" t="s">
        <v>452</v>
      </c>
      <c r="H2" s="223" t="s">
        <v>44</v>
      </c>
      <c r="I2" s="223" t="s">
        <v>527</v>
      </c>
      <c r="J2" s="223" t="s">
        <v>453</v>
      </c>
      <c r="K2" s="225" t="s">
        <v>47</v>
      </c>
      <c r="L2" s="225" t="s">
        <v>47</v>
      </c>
      <c r="M2" s="186" t="s">
        <v>454</v>
      </c>
      <c r="N2" s="11" t="s">
        <v>455</v>
      </c>
      <c r="O2" s="11" t="s">
        <v>456</v>
      </c>
      <c r="P2" s="167" t="s">
        <v>457</v>
      </c>
      <c r="Q2" s="167" t="s">
        <v>458</v>
      </c>
      <c r="R2" s="217" t="s">
        <v>785</v>
      </c>
      <c r="S2" s="222" t="s">
        <v>459</v>
      </c>
      <c r="T2" s="84"/>
      <c r="U2" s="84"/>
      <c r="V2" s="84"/>
      <c r="W2" s="84"/>
      <c r="X2" s="84"/>
      <c r="Y2" s="84"/>
      <c r="Z2" s="84"/>
      <c r="AA2" s="84"/>
      <c r="AB2" s="84"/>
      <c r="AC2" s="84"/>
      <c r="AD2" s="84"/>
      <c r="AE2" s="84"/>
      <c r="AF2" s="84"/>
      <c r="AG2" s="84"/>
      <c r="AH2" s="84"/>
    </row>
    <row r="3" spans="1:34" ht="80.25" customHeight="1" thickBot="1" x14ac:dyDescent="0.4">
      <c r="A3" s="189" t="str">
        <f>INDEX('Revue des actions'!$C$4:$C$202,MATCH('Synthèse par Action'!$D3,'Revue des actions'!$D$4:$D$202,0))</f>
        <v>Objectif 1 : Intégrer la transition énergétique dans l'aménagement du territoire</v>
      </c>
      <c r="B3" s="189" t="str">
        <f>INDEX('Revue des actions'!$B$4:$B$202,MATCH('Synthèse par Action'!$D3,'Revue des actions'!$D$4:$D$202,0))</f>
        <v>Orientation1</v>
      </c>
      <c r="C3" s="189" t="str">
        <f>INDEX('Revue des actions'!$C$4:$C$202,MATCH('Synthèse par Action'!$D3,'Revue des actions'!$D$4:$D$202,0))</f>
        <v>Objectif 1 : Intégrer la transition énergétique dans l'aménagement du territoire</v>
      </c>
      <c r="D3" s="190">
        <v>1.1000000000000001</v>
      </c>
      <c r="E3" s="191" t="str">
        <f>VLOOKUP($D3,'Revue des actions'!$D:$V,MATCH(E$2,'Revue des actions'!$D$2:$P$2,0),FALSE)</f>
        <v>1.1  Elaborer un Plan Local d’Urbanisme Intercommunal (PLUi) favorisant la transition énergétique du territoire</v>
      </c>
      <c r="F3" s="192" t="str">
        <f>VLOOKUP($D3,'Revue des actions'!$D:$V,MATCH(F$2,'Revue des actions'!$D$2:$P$2,0),FALSE)</f>
        <v>DAD</v>
      </c>
      <c r="G3" s="193" t="str" cm="1">
        <f t="array" ref="G3">INDEX('Revue des actions'!$O$4:$O$202,SUMPRODUCT(('Revue des actions'!$D$4:$D$202='Synthèse par Action'!D3)*('Revue des actions'!$F$4:$F$202="GENERAL")*ROW('Revue des actions'!$D$4:$D$202))-3)</f>
        <v>Réalisée</v>
      </c>
      <c r="H3" s="191" t="str" cm="1">
        <f t="array" ref="H3">INDEX('Revue des actions'!$L$4:$L$202,SUMPRODUCT(('Revue des actions'!$D$4:$D$202='Synthèse par Action'!D3)*('Revue des actions'!$F$4:$F$202="GENERAL")*ROW('Revue des actions'!$D$4:$D$202))-3)</f>
        <v>Intégration dans le PLUi de prescriptions énergétiques et climatiques ambitieuses</v>
      </c>
      <c r="I3" s="192" cm="1">
        <f t="array" ref="I3">IF(INDEX('Revue des actions'!$M$4:$M$202,SUMPRODUCT(('Revue des actions'!$D$4:$D$202='Synthèse par Action'!$D3)*('Revue des actions'!$F$4:$F$202="GENERAL")*ROW('Revue des actions'!$D$4:$D$202))-3)=0,"",INDEX('Revue des actions'!$M$4:$M$202,SUMPRODUCT(('Revue des actions'!$D$4:$D$202='Synthèse par Action'!$D3)*('Revue des actions'!$F$4:$F$202="GENERAL")*ROW('Revue des actions'!$D$4:$D$202))-3))</f>
        <v>2020</v>
      </c>
      <c r="J3" s="192" t="str" cm="1">
        <f t="array" ref="J3">IF(INDEX('Revue des actions'!$N$4:$N$202,SUMPRODUCT(('Revue des actions'!$D$4:$D$202='Synthèse par Action'!$D3)*('Revue des actions'!$F$4:$F$202="GENERAL")*ROW('Revue des actions'!$D$4:$D$202))-3)=0,"",INDEX('Revue des actions'!$N$4:$N$202,SUMPRODUCT(('Revue des actions'!$D$4:$D$202='Synthèse par Action'!$D3)*('Revue des actions'!$F$4:$F$202="GENERAL")*ROW('Revue des actions'!$D$4:$D$202))-3))</f>
        <v>Revue</v>
      </c>
      <c r="K3" s="194"/>
      <c r="L3" s="194"/>
      <c r="M3" s="187" t="s">
        <v>70</v>
      </c>
      <c r="N3" s="63" t="s">
        <v>70</v>
      </c>
      <c r="O3" s="63" t="s">
        <v>70</v>
      </c>
      <c r="P3" s="80" t="s">
        <v>25</v>
      </c>
      <c r="Q3" s="275" t="s">
        <v>25</v>
      </c>
      <c r="R3" s="218"/>
      <c r="S3" s="212">
        <f>IF(OR($G3='Statistiques et définitions'!$B$21,$G3='Statistiques et définitions'!$B$22),1,(COUNTIFS('Revue des actions'!$D:$D,'Synthèse par Action'!$D3,'Revue des actions'!$O:$O,"Réalisée")+COUNTIFS('Revue des actions'!$D:$D,'Synthèse par Action'!$D3,'Revue des actions'!$O:$O,"Réalisée et revue à la baisse")+COUNTIFS('Revue des actions'!$D:$D,'Synthèse par Action'!$D3,'Revue des actions'!$O:$O,"En cours")/2+COUNTIFS('Revue des actions'!$D:$D,'Synthèse par Action'!$D3,'Revue des actions'!$O:$O,"Initiée")/4)/COUNTIFS('Revue des actions'!$D:$D,'Synthèse par Action'!$D3))</f>
        <v>1</v>
      </c>
    </row>
    <row r="4" spans="1:34" ht="80.25" customHeight="1" thickBot="1" x14ac:dyDescent="0.4">
      <c r="A4" s="189" t="str">
        <f>INDEX('Revue des actions'!$A$4:$A$202,MATCH('Synthèse par Action'!$D4,'Revue des actions'!$D$4:$D$202,0))</f>
        <v>Orientation1 AMÉNAGER UN TERRITOIRE CAPABLE DE RELEVER LE DÉFI DU CHANGEMENT CLIMATIQUE</v>
      </c>
      <c r="B4" s="189" t="str">
        <f>INDEX('Revue des actions'!$B$4:$B$202,MATCH('Synthèse par Action'!$D4,'Revue des actions'!$D$4:$D$202,0))</f>
        <v>Orientation1</v>
      </c>
      <c r="C4" s="189" t="str">
        <f>INDEX('Revue des actions'!$C$4:$C$202,MATCH('Synthèse par Action'!$D4,'Revue des actions'!$D$4:$D$202,0))</f>
        <v>Objectif 1 : Intégrer la transition énergétique dans l'aménagement du territoire</v>
      </c>
      <c r="D4" s="190">
        <v>1.2</v>
      </c>
      <c r="E4" s="191" t="str">
        <f>VLOOKUP($D4,'Revue des actions'!$D:$V,MATCH(E$2,'Revue des actions'!$D$2:$P$2,0),FALSE)</f>
        <v>1.2  Généraliser la transition énergétique dans les 3 secteurs d'entrainements, les ZAC et les PRU</v>
      </c>
      <c r="F4" s="192" t="str">
        <f>VLOOKUP($D4,'Revue des actions'!$D:$V,MATCH(F$2,'Revue des actions'!$D$2:$P$2,0),FALSE)</f>
        <v>DAD</v>
      </c>
      <c r="G4" s="193" t="str" cm="1">
        <f t="array" ref="G4">INDEX('Revue des actions'!$O$4:$O$202,SUMPRODUCT(('Revue des actions'!$D$4:$D$202='Synthèse par Action'!D4)*('Revue des actions'!$F$4:$F$202="GENERAL")*ROW('Revue des actions'!$D$4:$D$202))-3)</f>
        <v>En cours</v>
      </c>
      <c r="H4" s="191" t="str" cm="1">
        <f t="array" ref="H4">INDEX('Revue des actions'!$L$4:$L$202,SUMPRODUCT(('Revue des actions'!$D$4:$D$202='Synthèse par Action'!D4)*('Revue des actions'!$F$4:$F$202="GENERAL")*ROW('Revue des actions'!$D$4:$D$202))-3)</f>
        <v>Intégrer dans les opérations d'aménagement d'Est Ensemble des prescriptions énergétiques, climatiques ambitieuses</v>
      </c>
      <c r="I4" s="192" t="str" cm="1">
        <f t="array" ref="I4">IF(INDEX('Revue des actions'!$M$4:$M$202,SUMPRODUCT(('Revue des actions'!$D$4:$D$202='Synthèse par Action'!$D4)*('Revue des actions'!$F$4:$F$202="GENERAL")*ROW('Revue des actions'!$D$4:$D$202))-3)=0,"",INDEX('Revue des actions'!$M$4:$M$202,SUMPRODUCT(('Revue des actions'!$D$4:$D$202='Synthèse par Action'!$D4)*('Revue des actions'!$F$4:$F$202="GENERAL")*ROW('Revue des actions'!$D$4:$D$202))-3))</f>
        <v/>
      </c>
      <c r="J4" s="192" t="str" cm="1">
        <f t="array" ref="J4">IF(INDEX('Revue des actions'!$N$4:$N$202,SUMPRODUCT(('Revue des actions'!$D$4:$D$202='Synthèse par Action'!$D4)*('Revue des actions'!$F$4:$F$202="GENERAL")*ROW('Revue des actions'!$D$4:$D$202))-3)=0,"",INDEX('Revue des actions'!$N$4:$N$202,SUMPRODUCT(('Revue des actions'!$D$4:$D$202='Synthèse par Action'!$D4)*('Revue des actions'!$F$4:$F$202="GENERAL")*ROW('Revue des actions'!$D$4:$D$202))-3))</f>
        <v>Revue</v>
      </c>
      <c r="K4" s="194"/>
      <c r="L4" s="194"/>
      <c r="M4" s="187" t="s">
        <v>70</v>
      </c>
      <c r="N4" s="63" t="s">
        <v>70</v>
      </c>
      <c r="O4" s="63" t="s">
        <v>70</v>
      </c>
      <c r="P4" s="80" t="s">
        <v>25</v>
      </c>
      <c r="Q4" s="275" t="s">
        <v>28</v>
      </c>
      <c r="R4" s="270" t="s">
        <v>460</v>
      </c>
      <c r="S4" s="212">
        <f>IF(OR($G4='Statistiques et définitions'!$B$21,$G4='Statistiques et définitions'!$B$22),1,(COUNTIFS('Revue des actions'!$D:$D,'Synthèse par Action'!$D4,'Revue des actions'!$O:$O,"Réalisée")+COUNTIFS('Revue des actions'!$D:$D,'Synthèse par Action'!$D4,'Revue des actions'!$O:$O,"Réalisée et revue à la baisse")+COUNTIFS('Revue des actions'!$D:$D,'Synthèse par Action'!$D4,'Revue des actions'!$O:$O,"En cours")/2+COUNTIFS('Revue des actions'!$D:$D,'Synthèse par Action'!$D4,'Revue des actions'!$O:$O,"Initiée")/4)/COUNTIFS('Revue des actions'!$D:$D,'Synthèse par Action'!$D4))</f>
        <v>0.5</v>
      </c>
    </row>
    <row r="5" spans="1:34" ht="39.75" customHeight="1" thickBot="1" x14ac:dyDescent="0.4">
      <c r="A5" s="189" t="str">
        <f>INDEX('Revue des actions'!$A$4:$A$202,MATCH('Synthèse par Action'!$D5,'Revue des actions'!$D$4:$D$202,0))</f>
        <v>Orientation1 AMÉNAGER UN TERRITOIRE CAPABLE DE RELEVER LE DÉFI DU CHANGEMENT CLIMATIQUE</v>
      </c>
      <c r="B5" s="189" t="str">
        <f>INDEX('Revue des actions'!$B$4:$B$202,MATCH('Synthèse par Action'!$D5,'Revue des actions'!$D$4:$D$202,0))</f>
        <v>Orientation1</v>
      </c>
      <c r="C5" s="189" t="str">
        <f>INDEX('Revue des actions'!$C$4:$C$202,MATCH('Synthèse par Action'!$D5,'Revue des actions'!$D$4:$D$202,0))</f>
        <v>Objectif 1 : Intégrer la transition énergétique dans l'aménagement du territoire</v>
      </c>
      <c r="D5" s="190">
        <v>1.3</v>
      </c>
      <c r="E5" s="272" t="str">
        <f>VLOOKUP($D5,'Revue des actions'!$D:$V,MATCH(E$2,'Revue des actions'!$D$2:$P$2,0),FALSE)</f>
        <v>1.3 Elaborer un Référentiel de l'Aménagement Durable (RAD)</v>
      </c>
      <c r="F5" s="192" t="str">
        <f>VLOOKUP($D5,'Revue des actions'!$D:$V,MATCH(F$2,'Revue des actions'!$D$2:$P$2,0),FALSE)</f>
        <v>DEEU</v>
      </c>
      <c r="G5" s="193" t="str" cm="1">
        <f t="array" ref="G5">INDEX('Revue des actions'!$O$4:$O$202,SUMPRODUCT(('Revue des actions'!$D$4:$D$202='Synthèse par Action'!D5)*('Revue des actions'!$F$4:$F$202="GENERAL")*ROW('Revue des actions'!$D$4:$D$202))-3)</f>
        <v>Réalisée</v>
      </c>
      <c r="H5" s="191" t="str" cm="1">
        <f t="array" ref="H5">INDEX('Revue des actions'!$L$4:$L$202,SUMPRODUCT(('Revue des actions'!$D$4:$D$202='Synthèse par Action'!D5)*('Revue des actions'!$F$4:$F$202="GENERAL")*ROW('Revue des actions'!$D$4:$D$202))-3)</f>
        <v xml:space="preserve">Disposer d'un outil opérationnel intégrant l'environnement dans les projets urbains </v>
      </c>
      <c r="I5" s="192" cm="1">
        <f t="array" ref="I5">IF(INDEX('Revue des actions'!$M$4:$M$202,SUMPRODUCT(('Revue des actions'!$D$4:$D$202='Synthèse par Action'!$D5)*('Revue des actions'!$F$4:$F$202="GENERAL")*ROW('Revue des actions'!$D$4:$D$202))-3)=0,"",INDEX('Revue des actions'!$M$4:$M$202,SUMPRODUCT(('Revue des actions'!$D$4:$D$202='Synthèse par Action'!$D5)*('Revue des actions'!$F$4:$F$202="GENERAL")*ROW('Revue des actions'!$D$4:$D$202))-3))</f>
        <v>2020</v>
      </c>
      <c r="J5" s="192" t="str" cm="1">
        <f t="array" ref="J5">IF(INDEX('Revue des actions'!$N$4:$N$202,SUMPRODUCT(('Revue des actions'!$D$4:$D$202='Synthèse par Action'!$D5)*('Revue des actions'!$F$4:$F$202="GENERAL")*ROW('Revue des actions'!$D$4:$D$202))-3)=0,"",INDEX('Revue des actions'!$N$4:$N$202,SUMPRODUCT(('Revue des actions'!$D$4:$D$202='Synthèse par Action'!$D5)*('Revue des actions'!$F$4:$F$202="GENERAL")*ROW('Revue des actions'!$D$4:$D$202))-3))</f>
        <v>Revue</v>
      </c>
      <c r="K5" s="194"/>
      <c r="L5" s="194"/>
      <c r="M5" s="187" t="s">
        <v>70</v>
      </c>
      <c r="N5" s="63" t="s">
        <v>70</v>
      </c>
      <c r="O5" s="63" t="s">
        <v>70</v>
      </c>
      <c r="P5" s="80" t="s">
        <v>25</v>
      </c>
      <c r="Q5" s="80" t="s">
        <v>28</v>
      </c>
      <c r="R5" s="218"/>
      <c r="S5" s="212">
        <f>IF(OR($G5='Statistiques et définitions'!$B$21,$G5='Statistiques et définitions'!$B$22),1,(COUNTIFS('Revue des actions'!$D:$D,'Synthèse par Action'!$D5,'Revue des actions'!$O:$O,"Réalisée")+COUNTIFS('Revue des actions'!$D:$D,'Synthèse par Action'!$D5,'Revue des actions'!$O:$O,"Réalisée et revue à la baisse")+COUNTIFS('Revue des actions'!$D:$D,'Synthèse par Action'!$D5,'Revue des actions'!$O:$O,"En cours")/2+COUNTIFS('Revue des actions'!$D:$D,'Synthèse par Action'!$D5,'Revue des actions'!$O:$O,"Initiée")/4)/COUNTIFS('Revue des actions'!$D:$D,'Synthèse par Action'!$D5))</f>
        <v>1</v>
      </c>
    </row>
    <row r="6" spans="1:34" ht="39.75" customHeight="1" thickBot="1" x14ac:dyDescent="0.4">
      <c r="A6" s="189" t="str">
        <f>INDEX('Revue des actions'!$A$4:$A$202,MATCH('Synthèse par Action'!$D6,'Revue des actions'!$D$4:$D$202,0))</f>
        <v>Orientation1 AMÉNAGER UN TERRITOIRE CAPABLE DE RELEVER LE DÉFI DU CHANGEMENT CLIMATIQUE</v>
      </c>
      <c r="B6" s="189" t="str">
        <f>INDEX('Revue des actions'!$B$4:$B$202,MATCH('Synthèse par Action'!$D6,'Revue des actions'!$D$4:$D$202,0))</f>
        <v>Orientation1</v>
      </c>
      <c r="C6" s="189" t="str">
        <f>INDEX('Revue des actions'!$C$4:$C$202,MATCH('Synthèse par Action'!$D6,'Revue des actions'!$D$4:$D$202,0))</f>
        <v>Objectif 2 : Rafraîchir la ville en intégrant l'eau et la biodiversité</v>
      </c>
      <c r="D6" s="190">
        <v>1.4</v>
      </c>
      <c r="E6" s="191" t="str">
        <f>VLOOKUP($D6,'Revue des actions'!$D:$V,MATCH(E$2,'Revue des actions'!$D$2:$P$2,0),FALSE)</f>
        <v>1.4 Mettre en œuvre les prescriptions relatives à la gestion des eaux pluviales</v>
      </c>
      <c r="F6" s="192" t="str">
        <f>VLOOKUP($D6,'Revue des actions'!$D:$V,MATCH(F$2,'Revue des actions'!$D$2:$P$2,0),FALSE)</f>
        <v>DEA</v>
      </c>
      <c r="G6" s="193" t="str" cm="1">
        <f t="array" ref="G6">INDEX('Revue des actions'!$O$4:$O$202,SUMPRODUCT(('Revue des actions'!$D$4:$D$202='Synthèse par Action'!D6)*('Revue des actions'!$F$4:$F$202="GENERAL")*ROW('Revue des actions'!$D$4:$D$202))-3)</f>
        <v>Réalisée</v>
      </c>
      <c r="H6" s="191" t="str" cm="1">
        <f t="array" ref="H6">INDEX('Revue des actions'!$L$4:$L$202,SUMPRODUCT(('Revue des actions'!$D$4:$D$202='Synthèse par Action'!D6)*('Revue des actions'!$F$4:$F$202="GENERAL")*ROW('Revue des actions'!$D$4:$D$202))-3)</f>
        <v>Limiter les rejets en eaux pluviales dans le réseau d’assainissement</v>
      </c>
      <c r="I6" s="192" cm="1">
        <f t="array" ref="I6">IF(INDEX('Revue des actions'!$M$4:$M$202,SUMPRODUCT(('Revue des actions'!$D$4:$D$202='Synthèse par Action'!$D6)*('Revue des actions'!$F$4:$F$202="GENERAL")*ROW('Revue des actions'!$D$4:$D$202))-3)=0,"",INDEX('Revue des actions'!$M$4:$M$202,SUMPRODUCT(('Revue des actions'!$D$4:$D$202='Synthèse par Action'!$D6)*('Revue des actions'!$F$4:$F$202="GENERAL")*ROW('Revue des actions'!$D$4:$D$202))-3))</f>
        <v>2020</v>
      </c>
      <c r="J6" s="192" t="str" cm="1">
        <f t="array" ref="J6">IF(INDEX('Revue des actions'!$N$4:$N$202,SUMPRODUCT(('Revue des actions'!$D$4:$D$202='Synthèse par Action'!$D6)*('Revue des actions'!$F$4:$F$202="GENERAL")*ROW('Revue des actions'!$D$4:$D$202))-3)=0,"",INDEX('Revue des actions'!$N$4:$N$202,SUMPRODUCT(('Revue des actions'!$D$4:$D$202='Synthèse par Action'!$D6)*('Revue des actions'!$F$4:$F$202="GENERAL")*ROW('Revue des actions'!$D$4:$D$202))-3))</f>
        <v>Revue</v>
      </c>
      <c r="K6" s="194"/>
      <c r="L6" s="194"/>
      <c r="M6" s="187"/>
      <c r="N6" s="63" t="s">
        <v>70</v>
      </c>
      <c r="O6" s="63"/>
      <c r="P6" s="80" t="s">
        <v>30</v>
      </c>
      <c r="Q6" s="80" t="s">
        <v>30</v>
      </c>
      <c r="R6" s="218"/>
      <c r="S6" s="212">
        <f>IF(OR($G6='Statistiques et définitions'!$B$21,$G6='Statistiques et définitions'!$B$22),1,(COUNTIFS('Revue des actions'!$D:$D,'Synthèse par Action'!$D6,'Revue des actions'!$O:$O,"Réalisée")+COUNTIFS('Revue des actions'!$D:$D,'Synthèse par Action'!$D6,'Revue des actions'!$O:$O,"Réalisée et revue à la baisse")+COUNTIFS('Revue des actions'!$D:$D,'Synthèse par Action'!$D6,'Revue des actions'!$O:$O,"En cours")/2+COUNTIFS('Revue des actions'!$D:$D,'Synthèse par Action'!$D6,'Revue des actions'!$O:$O,"Initiée")/4)/COUNTIFS('Revue des actions'!$D:$D,'Synthèse par Action'!$D6))</f>
        <v>1</v>
      </c>
    </row>
    <row r="7" spans="1:34" ht="52.5" thickBot="1" x14ac:dyDescent="0.4">
      <c r="A7" s="189" t="str">
        <f>INDEX('Revue des actions'!$A$4:$A$202,MATCH('Synthèse par Action'!$D7,'Revue des actions'!$D$4:$D$202,0))</f>
        <v>Orientation1 AMÉNAGER UN TERRITOIRE CAPABLE DE RELEVER LE DÉFI DU CHANGEMENT CLIMATIQUE</v>
      </c>
      <c r="B7" s="189" t="str">
        <f>INDEX('Revue des actions'!$B$4:$B$202,MATCH('Synthèse par Action'!$D7,'Revue des actions'!$D$4:$D$202,0))</f>
        <v>Orientation1</v>
      </c>
      <c r="C7" s="189" t="str">
        <f>INDEX('Revue des actions'!$C$4:$C$202,MATCH('Synthèse par Action'!$D7,'Revue des actions'!$D$4:$D$202,0))</f>
        <v>Objectif 2 : Rafraîchir la ville en intégrant l'eau et la biodiversité</v>
      </c>
      <c r="D7" s="190">
        <v>1.5</v>
      </c>
      <c r="E7" s="272" t="str">
        <f>VLOOKUP($D7,'Revue des actions'!$D:$V,MATCH(E$2,'Revue des actions'!$D$2:$P$2,0),FALSE)</f>
        <v xml:space="preserve">1.5 Elaborer le schéma de trame verte et bleue </v>
      </c>
      <c r="F7" s="192" t="str">
        <f>VLOOKUP($D7,'Revue des actions'!$D:$V,MATCH(F$2,'Revue des actions'!$D$2:$P$2,0),FALSE)</f>
        <v>DEEU</v>
      </c>
      <c r="G7" s="193" t="str" cm="1">
        <f t="array" ref="G7">INDEX('Revue des actions'!$O$4:$O$202,SUMPRODUCT(('Revue des actions'!$D$4:$D$202='Synthèse par Action'!D7)*('Revue des actions'!$F$4:$F$202="GENERAL")*ROW('Revue des actions'!$D$4:$D$202))-3)</f>
        <v>Réalisée</v>
      </c>
      <c r="H7" s="191" t="str" cm="1">
        <f t="array" ref="H7">INDEX('Revue des actions'!$L$4:$L$202,SUMPRODUCT(('Revue des actions'!$D$4:$D$202='Synthèse par Action'!D7)*('Revue des actions'!$F$4:$F$202="GENERAL")*ROW('Revue des actions'!$D$4:$D$202))-3)</f>
        <v>Préserver et développer les continuités écologiques terrestres et aquatiques</v>
      </c>
      <c r="I7" s="192" cm="1">
        <f t="array" ref="I7">IF(INDEX('Revue des actions'!$M$4:$M$202,SUMPRODUCT(('Revue des actions'!$D$4:$D$202='Synthèse par Action'!$D7)*('Revue des actions'!$F$4:$F$202="GENERAL")*ROW('Revue des actions'!$D$4:$D$202))-3)=0,"",INDEX('Revue des actions'!$M$4:$M$202,SUMPRODUCT(('Revue des actions'!$D$4:$D$202='Synthèse par Action'!$D7)*('Revue des actions'!$F$4:$F$202="GENERAL")*ROW('Revue des actions'!$D$4:$D$202))-3))</f>
        <v>2020</v>
      </c>
      <c r="J7" s="192" t="str" cm="1">
        <f t="array" ref="J7">IF(INDEX('Revue des actions'!$N$4:$N$202,SUMPRODUCT(('Revue des actions'!$D$4:$D$202='Synthèse par Action'!$D7)*('Revue des actions'!$F$4:$F$202="GENERAL")*ROW('Revue des actions'!$D$4:$D$202))-3)=0,"",INDEX('Revue des actions'!$N$4:$N$202,SUMPRODUCT(('Revue des actions'!$D$4:$D$202='Synthèse par Action'!$D7)*('Revue des actions'!$F$4:$F$202="GENERAL")*ROW('Revue des actions'!$D$4:$D$202))-3))</f>
        <v>Revue</v>
      </c>
      <c r="K7" s="194"/>
      <c r="L7" s="194"/>
      <c r="M7" s="187" t="s">
        <v>70</v>
      </c>
      <c r="N7" s="63" t="s">
        <v>70</v>
      </c>
      <c r="O7" s="63" t="s">
        <v>70</v>
      </c>
      <c r="P7" s="80" t="s">
        <v>30</v>
      </c>
      <c r="Q7" s="80" t="s">
        <v>25</v>
      </c>
      <c r="R7" s="218"/>
      <c r="S7" s="212">
        <f>IF(OR($G7='Statistiques et définitions'!$B$21,$G7='Statistiques et définitions'!$B$22),1,(COUNTIFS('Revue des actions'!$D:$D,'Synthèse par Action'!$D7,'Revue des actions'!$O:$O,"Réalisée")+COUNTIFS('Revue des actions'!$D:$D,'Synthèse par Action'!$D7,'Revue des actions'!$O:$O,"Réalisée et revue à la baisse")+COUNTIFS('Revue des actions'!$D:$D,'Synthèse par Action'!$D7,'Revue des actions'!$O:$O,"En cours")/2+COUNTIFS('Revue des actions'!$D:$D,'Synthèse par Action'!$D7,'Revue des actions'!$O:$O,"Initiée")/4)/COUNTIFS('Revue des actions'!$D:$D,'Synthèse par Action'!$D7))</f>
        <v>1</v>
      </c>
    </row>
    <row r="8" spans="1:34" ht="39.5" thickBot="1" x14ac:dyDescent="0.4">
      <c r="A8" s="195" t="str">
        <f>INDEX('Revue des actions'!$A$4:$A$202,MATCH('Synthèse par Action'!$D8,'Revue des actions'!$D$4:$D$202,0))</f>
        <v>Orientation2 PERMETTRE A TOUS DE SE DÉPLACER EN POLLUANT MOINS</v>
      </c>
      <c r="B8" s="195" t="str">
        <f>INDEX('Revue des actions'!$B$4:$B$202,MATCH('Synthèse par Action'!$D8,'Revue des actions'!$D$4:$D$202,0))</f>
        <v>Orientation2</v>
      </c>
      <c r="C8" s="195" t="str">
        <f>INDEX('Revue des actions'!$C$4:$C$202,MATCH('Synthèse par Action'!$D8,'Revue des actions'!$D$4:$D$202,0))</f>
        <v xml:space="preserve">Obj 1 : Favoriser les transports en commun et les modes actifs </v>
      </c>
      <c r="D8" s="196">
        <v>2.1</v>
      </c>
      <c r="E8" s="191" t="str">
        <f>VLOOKUP($D8,'Revue des actions'!$D:$V,MATCH(E$2,'Revue des actions'!$D$2:$P$2,0),FALSE)</f>
        <v>2.1 Rendre les transports en commun plus attractifs</v>
      </c>
      <c r="F8" s="192" t="str">
        <f>VLOOKUP($D8,'Revue des actions'!$D:$V,MATCH(F$2,'Revue des actions'!$D$2:$P$2,0),FALSE)</f>
        <v>DAD</v>
      </c>
      <c r="G8" s="193" t="str" cm="1">
        <f t="array" ref="G8">INDEX('Revue des actions'!$O$4:$O$202,SUMPRODUCT(('Revue des actions'!$D$4:$D$202='Synthèse par Action'!D8)*('Revue des actions'!$F$4:$F$202="GENERAL")*ROW('Revue des actions'!$D$4:$D$202))-3)</f>
        <v>En cours</v>
      </c>
      <c r="H8" s="191" t="str" cm="1">
        <f t="array" ref="H8">INDEX('Revue des actions'!$L$4:$L$202,SUMPRODUCT(('Revue des actions'!$D$4:$D$202='Synthèse par Action'!D8)*('Revue des actions'!$F$4:$F$202="GENERAL")*ROW('Revue des actions'!$D$4:$D$202))-3)</f>
        <v>Améliorer l’offre de bus, la circulation des bus et l’accès aux pôles d’échange</v>
      </c>
      <c r="I8" s="192" t="str" cm="1">
        <f t="array" ref="I8">IF(INDEX('Revue des actions'!$M$4:$M$202,SUMPRODUCT(('Revue des actions'!$D$4:$D$202='Synthèse par Action'!$D8)*('Revue des actions'!$F$4:$F$202="GENERAL")*ROW('Revue des actions'!$D$4:$D$202))-3)=0,"",INDEX('Revue des actions'!$M$4:$M$202,SUMPRODUCT(('Revue des actions'!$D$4:$D$202='Synthèse par Action'!$D8)*('Revue des actions'!$F$4:$F$202="GENERAL")*ROW('Revue des actions'!$D$4:$D$202))-3))</f>
        <v/>
      </c>
      <c r="J8" s="192" t="str" cm="1">
        <f t="array" ref="J8">IF(INDEX('Revue des actions'!$N$4:$N$202,SUMPRODUCT(('Revue des actions'!$D$4:$D$202='Synthèse par Action'!$D8)*('Revue des actions'!$F$4:$F$202="GENERAL")*ROW('Revue des actions'!$D$4:$D$202))-3)=0,"",INDEX('Revue des actions'!$N$4:$N$202,SUMPRODUCT(('Revue des actions'!$D$4:$D$202='Synthèse par Action'!$D8)*('Revue des actions'!$F$4:$F$202="GENERAL")*ROW('Revue des actions'!$D$4:$D$202))-3))</f>
        <v/>
      </c>
      <c r="K8" s="194"/>
      <c r="L8" s="194"/>
      <c r="M8" s="187" t="s">
        <v>70</v>
      </c>
      <c r="N8" s="63"/>
      <c r="O8" s="63" t="s">
        <v>70</v>
      </c>
      <c r="P8" s="80" t="s">
        <v>28</v>
      </c>
      <c r="Q8" s="80" t="s">
        <v>30</v>
      </c>
      <c r="R8" s="218"/>
      <c r="S8" s="212">
        <f>IF(OR($G8='Statistiques et définitions'!$B$21,$G8='Statistiques et définitions'!$B$22),1,(COUNTIFS('Revue des actions'!$D:$D,'Synthèse par Action'!$D8,'Revue des actions'!$O:$O,"Réalisée")+COUNTIFS('Revue des actions'!$D:$D,'Synthèse par Action'!$D8,'Revue des actions'!$O:$O,"Réalisée et revue à la baisse")+COUNTIFS('Revue des actions'!$D:$D,'Synthèse par Action'!$D8,'Revue des actions'!$O:$O,"En cours")/2+COUNTIFS('Revue des actions'!$D:$D,'Synthèse par Action'!$D8,'Revue des actions'!$O:$O,"Initiée")/4)/COUNTIFS('Revue des actions'!$D:$D,'Synthèse par Action'!$D8))</f>
        <v>0.5</v>
      </c>
    </row>
    <row r="9" spans="1:34" ht="39.5" thickBot="1" x14ac:dyDescent="0.4">
      <c r="A9" s="195" t="str">
        <f>INDEX('Revue des actions'!$A$4:$A$202,MATCH('Synthèse par Action'!$D9,'Revue des actions'!$D$4:$D$202,0))</f>
        <v>Orientation2 PERMETTRE A TOUS DE SE DÉPLACER EN POLLUANT MOINS</v>
      </c>
      <c r="B9" s="195" t="str">
        <f>INDEX('Revue des actions'!$B$4:$B$202,MATCH('Synthèse par Action'!$D9,'Revue des actions'!$D$4:$D$202,0))</f>
        <v>Orientation2</v>
      </c>
      <c r="C9" s="195" t="str">
        <f>INDEX('Revue des actions'!$C$4:$C$202,MATCH('Synthèse par Action'!$D9,'Revue des actions'!$D$4:$D$202,0))</f>
        <v xml:space="preserve">Obj 1 : Favoriser les transports en commun et les modes actifs </v>
      </c>
      <c r="D9" s="196">
        <v>2.2000000000000002</v>
      </c>
      <c r="E9" s="191" t="str">
        <f>VLOOKUP($D9,'Revue des actions'!$D:$V,MATCH(E$2,'Revue des actions'!$D$2:$P$2,0),FALSE)</f>
        <v xml:space="preserve">2.2 Offrir une place prépondérante aux modes actifs </v>
      </c>
      <c r="F9" s="192" t="str">
        <f>VLOOKUP($D9,'Revue des actions'!$D:$V,MATCH(F$2,'Revue des actions'!$D$2:$P$2,0),FALSE)</f>
        <v>DAD</v>
      </c>
      <c r="G9" s="193" t="str" cm="1">
        <f t="array" ref="G9">INDEX('Revue des actions'!$O$4:$O$202,SUMPRODUCT(('Revue des actions'!$D$4:$D$202='Synthèse par Action'!D9)*('Revue des actions'!$F$4:$F$202="GENERAL")*ROW('Revue des actions'!$D$4:$D$202))-3)</f>
        <v>En cours</v>
      </c>
      <c r="H9" s="191" t="str" cm="1">
        <f t="array" ref="H9">INDEX('Revue des actions'!$L$4:$L$202,SUMPRODUCT(('Revue des actions'!$D$4:$D$202='Synthèse par Action'!D9)*('Revue des actions'!$F$4:$F$202="GENERAL")*ROW('Revue des actions'!$D$4:$D$202))-3)</f>
        <v>Améliorer les cheminements piétons sur l’ensemble du territoire et développer la pratique cyclable</v>
      </c>
      <c r="I9" s="192" t="str" cm="1">
        <f t="array" ref="I9">IF(INDEX('Revue des actions'!$M$4:$M$202,SUMPRODUCT(('Revue des actions'!$D$4:$D$202='Synthèse par Action'!$D9)*('Revue des actions'!$F$4:$F$202="GENERAL")*ROW('Revue des actions'!$D$4:$D$202))-3)=0,"",INDEX('Revue des actions'!$M$4:$M$202,SUMPRODUCT(('Revue des actions'!$D$4:$D$202='Synthèse par Action'!$D9)*('Revue des actions'!$F$4:$F$202="GENERAL")*ROW('Revue des actions'!$D$4:$D$202))-3))</f>
        <v/>
      </c>
      <c r="J9" s="192" t="str" cm="1">
        <f t="array" ref="J9">IF(INDEX('Revue des actions'!$N$4:$N$202,SUMPRODUCT(('Revue des actions'!$D$4:$D$202='Synthèse par Action'!$D9)*('Revue des actions'!$F$4:$F$202="GENERAL")*ROW('Revue des actions'!$D$4:$D$202))-3)=0,"",INDEX('Revue des actions'!$N$4:$N$202,SUMPRODUCT(('Revue des actions'!$D$4:$D$202='Synthèse par Action'!$D9)*('Revue des actions'!$F$4:$F$202="GENERAL")*ROW('Revue des actions'!$D$4:$D$202))-3))</f>
        <v/>
      </c>
      <c r="K9" s="194"/>
      <c r="L9" s="194"/>
      <c r="M9" s="187" t="s">
        <v>70</v>
      </c>
      <c r="N9" s="63" t="s">
        <v>70</v>
      </c>
      <c r="O9" s="63" t="s">
        <v>70</v>
      </c>
      <c r="P9" s="80" t="s">
        <v>28</v>
      </c>
      <c r="Q9" s="80" t="s">
        <v>30</v>
      </c>
      <c r="R9" s="218"/>
      <c r="S9" s="212">
        <f>IF(OR($G9='Statistiques et définitions'!$B$21,$G9='Statistiques et définitions'!$B$22),1,(COUNTIFS('Revue des actions'!$D:$D,'Synthèse par Action'!$D9,'Revue des actions'!$O:$O,"Réalisée")+COUNTIFS('Revue des actions'!$D:$D,'Synthèse par Action'!$D9,'Revue des actions'!$O:$O,"Réalisée et revue à la baisse")+COUNTIFS('Revue des actions'!$D:$D,'Synthèse par Action'!$D9,'Revue des actions'!$O:$O,"En cours")/2+COUNTIFS('Revue des actions'!$D:$D,'Synthèse par Action'!$D9,'Revue des actions'!$O:$O,"Initiée")/4)/COUNTIFS('Revue des actions'!$D:$D,'Synthèse par Action'!$D9))</f>
        <v>0.41666666666666669</v>
      </c>
    </row>
    <row r="10" spans="1:34" ht="39.5" thickBot="1" x14ac:dyDescent="0.4">
      <c r="A10" s="195" t="str">
        <f>INDEX('Revue des actions'!$A$4:$A$202,MATCH('Synthèse par Action'!$D10,'Revue des actions'!$D$4:$D$202,0))</f>
        <v>Orientation2 PERMETTRE A TOUS DE SE DÉPLACER EN POLLUANT MOINS</v>
      </c>
      <c r="B10" s="195" t="str">
        <f>INDEX('Revue des actions'!$B$4:$B$202,MATCH('Synthèse par Action'!$D10,'Revue des actions'!$D$4:$D$202,0))</f>
        <v>Orientation2</v>
      </c>
      <c r="C10" s="195" t="str">
        <f>INDEX('Revue des actions'!$C$4:$C$202,MATCH('Synthèse par Action'!$D10,'Revue des actions'!$D$4:$D$202,0))</f>
        <v>Obj 2 : Limiter les émisions polluantes liées au transports de marchandises</v>
      </c>
      <c r="D10" s="196">
        <v>2.2999999999999998</v>
      </c>
      <c r="E10" s="191" t="str">
        <f>VLOOKUP($D10,'Revue des actions'!$D:$V,MATCH(E$2,'Revue des actions'!$D$2:$P$2,0),FALSE)</f>
        <v xml:space="preserve">2.3 Améliorer le transport et la livraison des marchandises </v>
      </c>
      <c r="F10" s="192" t="str">
        <f>VLOOKUP($D10,'Revue des actions'!$D:$V,MATCH(F$2,'Revue des actions'!$D$2:$P$2,0),FALSE)</f>
        <v>DAD</v>
      </c>
      <c r="G10" s="193" t="str" cm="1">
        <f t="array" ref="G10">INDEX('Revue des actions'!$O$4:$O$202,SUMPRODUCT(('Revue des actions'!$D$4:$D$202='Synthèse par Action'!D10)*('Revue des actions'!$F$4:$F$202="GENERAL")*ROW('Revue des actions'!$D$4:$D$202))-3)</f>
        <v>En cours</v>
      </c>
      <c r="H10" s="191" t="str" cm="1">
        <f t="array" ref="H10">INDEX('Revue des actions'!$L$4:$L$202,SUMPRODUCT(('Revue des actions'!$D$4:$D$202='Synthèse par Action'!D10)*('Revue des actions'!$F$4:$F$202="GENERAL")*ROW('Revue des actions'!$D$4:$D$202))-3)</f>
        <v xml:space="preserve">Accompagner le développement de la logistique fluviale/ferrée </v>
      </c>
      <c r="I10" s="192" t="str" cm="1">
        <f t="array" ref="I10">IF(INDEX('Revue des actions'!$M$4:$M$202,SUMPRODUCT(('Revue des actions'!$D$4:$D$202='Synthèse par Action'!$D10)*('Revue des actions'!$F$4:$F$202="GENERAL")*ROW('Revue des actions'!$D$4:$D$202))-3)=0,"",INDEX('Revue des actions'!$M$4:$M$202,SUMPRODUCT(('Revue des actions'!$D$4:$D$202='Synthèse par Action'!$D10)*('Revue des actions'!$F$4:$F$202="GENERAL")*ROW('Revue des actions'!$D$4:$D$202))-3))</f>
        <v/>
      </c>
      <c r="J10" s="192" t="str" cm="1">
        <f t="array" ref="J10">IF(INDEX('Revue des actions'!$N$4:$N$202,SUMPRODUCT(('Revue des actions'!$D$4:$D$202='Synthèse par Action'!$D10)*('Revue des actions'!$F$4:$F$202="GENERAL")*ROW('Revue des actions'!$D$4:$D$202))-3)=0,"",INDEX('Revue des actions'!$N$4:$N$202,SUMPRODUCT(('Revue des actions'!$D$4:$D$202='Synthèse par Action'!$D10)*('Revue des actions'!$F$4:$F$202="GENERAL")*ROW('Revue des actions'!$D$4:$D$202))-3))</f>
        <v/>
      </c>
      <c r="K10" s="194"/>
      <c r="L10" s="194"/>
      <c r="M10" s="187" t="s">
        <v>70</v>
      </c>
      <c r="N10" s="63"/>
      <c r="O10" s="63" t="s">
        <v>70</v>
      </c>
      <c r="P10" s="80" t="s">
        <v>28</v>
      </c>
      <c r="Q10" s="275" t="s">
        <v>30</v>
      </c>
      <c r="R10" s="218"/>
      <c r="S10" s="212">
        <f>IF(OR($G10='Statistiques et définitions'!$B$21,$G10='Statistiques et définitions'!$B$22),1,(COUNTIFS('Revue des actions'!$D:$D,'Synthèse par Action'!$D10,'Revue des actions'!$O:$O,"Réalisée")+COUNTIFS('Revue des actions'!$D:$D,'Synthèse par Action'!$D10,'Revue des actions'!$O:$O,"Réalisée et revue à la baisse")+COUNTIFS('Revue des actions'!$D:$D,'Synthèse par Action'!$D10,'Revue des actions'!$O:$O,"En cours")/2+COUNTIFS('Revue des actions'!$D:$D,'Synthèse par Action'!$D10,'Revue des actions'!$O:$O,"Initiée")/4)/COUNTIFS('Revue des actions'!$D:$D,'Synthèse par Action'!$D10))</f>
        <v>0.54166666666666663</v>
      </c>
    </row>
    <row r="11" spans="1:34" ht="39.5" thickBot="1" x14ac:dyDescent="0.4">
      <c r="A11" s="195" t="str">
        <f>INDEX('Revue des actions'!$A$4:$A$202,MATCH('Synthèse par Action'!$D11,'Revue des actions'!$D$4:$D$202,0))</f>
        <v>Orientation2 PERMETTRE A TOUS DE SE DÉPLACER EN POLLUANT MOINS</v>
      </c>
      <c r="B11" s="195" t="str">
        <f>INDEX('Revue des actions'!$B$4:$B$202,MATCH('Synthèse par Action'!$D11,'Revue des actions'!$D$4:$D$202,0))</f>
        <v>Orientation2</v>
      </c>
      <c r="C11" s="195" t="str">
        <f>INDEX('Revue des actions'!$C$4:$C$202,MATCH('Synthèse par Action'!$D11,'Revue des actions'!$D$4:$D$202,0))</f>
        <v>Obj 2 : Limiter les émisions polluantes liées au transports de marchandises</v>
      </c>
      <c r="D11" s="196">
        <v>2.4</v>
      </c>
      <c r="E11" s="191" t="str">
        <f>VLOOKUP($D11,'Revue des actions'!$D:$V,MATCH(E$2,'Revue des actions'!$D$2:$P$2,0),FALSE)</f>
        <v>2.4 Optimiser les circuits de collecte des déchets</v>
      </c>
      <c r="F11" s="192" t="str">
        <f>VLOOKUP($D11,'Revue des actions'!$D:$V,MATCH(F$2,'Revue des actions'!$D$2:$P$2,0),FALSE)</f>
        <v>DPVD</v>
      </c>
      <c r="G11" s="193" t="str" cm="1">
        <f t="array" ref="G11">INDEX('Revue des actions'!$O$4:$O$202,SUMPRODUCT(('Revue des actions'!$D$4:$D$202='Synthèse par Action'!D11)*('Revue des actions'!$F$4:$F$202="GENERAL")*ROW('Revue des actions'!$D$4:$D$202))-3)</f>
        <v>Réalisée</v>
      </c>
      <c r="H11" s="191" t="str" cm="1">
        <f t="array" ref="H11">INDEX('Revue des actions'!$L$4:$L$202,SUMPRODUCT(('Revue des actions'!$D$4:$D$202='Synthèse par Action'!D11)*('Revue des actions'!$F$4:$F$202="GENERAL")*ROW('Revue des actions'!$D$4:$D$202))-3)</f>
        <v>Limiter les déplacements des camions en charge de  la collecte des déchets ainsi que les émissions de polluants</v>
      </c>
      <c r="I11" s="192" cm="1">
        <f t="array" ref="I11">IF(INDEX('Revue des actions'!$M$4:$M$202,SUMPRODUCT(('Revue des actions'!$D$4:$D$202='Synthèse par Action'!$D11)*('Revue des actions'!$F$4:$F$202="GENERAL")*ROW('Revue des actions'!$D$4:$D$202))-3)=0,"",INDEX('Revue des actions'!$M$4:$M$202,SUMPRODUCT(('Revue des actions'!$D$4:$D$202='Synthèse par Action'!$D11)*('Revue des actions'!$F$4:$F$202="GENERAL")*ROW('Revue des actions'!$D$4:$D$202))-3))</f>
        <v>2017</v>
      </c>
      <c r="J11" s="192" t="str" cm="1">
        <f t="array" ref="J11">IF(INDEX('Revue des actions'!$N$4:$N$202,SUMPRODUCT(('Revue des actions'!$D$4:$D$202='Synthèse par Action'!$D11)*('Revue des actions'!$F$4:$F$202="GENERAL")*ROW('Revue des actions'!$D$4:$D$202))-3)=0,"",INDEX('Revue des actions'!$N$4:$N$202,SUMPRODUCT(('Revue des actions'!$D$4:$D$202='Synthèse par Action'!$D11)*('Revue des actions'!$F$4:$F$202="GENERAL")*ROW('Revue des actions'!$D$4:$D$202))-3))</f>
        <v>Revue</v>
      </c>
      <c r="K11" s="194"/>
      <c r="L11" s="194"/>
      <c r="M11" s="187" t="s">
        <v>70</v>
      </c>
      <c r="N11" s="63"/>
      <c r="O11" s="63" t="s">
        <v>70</v>
      </c>
      <c r="P11" s="80" t="s">
        <v>28</v>
      </c>
      <c r="Q11" s="80" t="s">
        <v>30</v>
      </c>
      <c r="R11" s="218" t="s">
        <v>461</v>
      </c>
      <c r="S11" s="212">
        <f>IF(OR($G11='Statistiques et définitions'!$B$21,$G11='Statistiques et définitions'!$B$22),1,(COUNTIFS('Revue des actions'!$D:$D,'Synthèse par Action'!$D11,'Revue des actions'!$O:$O,"Réalisée")+COUNTIFS('Revue des actions'!$D:$D,'Synthèse par Action'!$D11,'Revue des actions'!$O:$O,"Réalisée et revue à la baisse")+COUNTIFS('Revue des actions'!$D:$D,'Synthèse par Action'!$D11,'Revue des actions'!$O:$O,"En cours")/2+COUNTIFS('Revue des actions'!$D:$D,'Synthèse par Action'!$D11,'Revue des actions'!$O:$O,"Initiée")/4)/COUNTIFS('Revue des actions'!$D:$D,'Synthèse par Action'!$D11))</f>
        <v>1</v>
      </c>
    </row>
    <row r="12" spans="1:34" ht="44" thickBot="1" x14ac:dyDescent="0.4">
      <c r="A12" s="195" t="str">
        <f>INDEX('Revue des actions'!$A$4:$A$202,MATCH('Synthèse par Action'!$D12,'Revue des actions'!$D$4:$D$202,0))</f>
        <v>Orientation2 PERMETTRE A TOUS DE SE DÉPLACER EN POLLUANT MOINS</v>
      </c>
      <c r="B12" s="195" t="str">
        <f>INDEX('Revue des actions'!$B$4:$B$202,MATCH('Synthèse par Action'!$D12,'Revue des actions'!$D$4:$D$202,0))</f>
        <v>Orientation2</v>
      </c>
      <c r="C12" s="195" t="str">
        <f>INDEX('Revue des actions'!$C$4:$C$202,MATCH('Synthèse par Action'!$D12,'Revue des actions'!$D$4:$D$202,0))</f>
        <v>Obj 3 : Définir une politique  de lutte contre la pollution atmosphérique</v>
      </c>
      <c r="D12" s="196">
        <v>2.5</v>
      </c>
      <c r="E12" s="191" t="str">
        <f>VLOOKUP($D12,'Revue des actions'!$D:$V,MATCH(E$2,'Revue des actions'!$D$2:$P$2,0),FALSE)</f>
        <v xml:space="preserve">2.5 Accompagner les ménages et les petites entreprises vers une mobilité moins polluante </v>
      </c>
      <c r="F12" s="192" t="str">
        <f>VLOOKUP($D12,'Revue des actions'!$D:$V,MATCH(F$2,'Revue des actions'!$D$2:$P$2,0),FALSE)</f>
        <v>DEEU</v>
      </c>
      <c r="G12" s="193" t="str" cm="1">
        <f t="array" ref="G12">INDEX('Revue des actions'!$O$4:$O$202,SUMPRODUCT(('Revue des actions'!$D$4:$D$202='Synthèse par Action'!D12)*('Revue des actions'!$F$4:$F$202="GENERAL")*ROW('Revue des actions'!$D$4:$D$202))-3)</f>
        <v>Réalisée</v>
      </c>
      <c r="H12" s="191" t="str" cm="1">
        <f t="array" ref="H12">INDEX('Revue des actions'!$L$4:$L$202,SUMPRODUCT(('Revue des actions'!$D$4:$D$202='Synthèse par Action'!D12)*('Revue des actions'!$F$4:$F$202="GENERAL")*ROW('Revue des actions'!$D$4:$D$202))-3)</f>
        <v>Développer le conseil en mobilité durable et accompagner au changement de véhicules les petites entreprises impactées par la zone de circulation restreinte initiée par Paris</v>
      </c>
      <c r="I12" s="192" cm="1">
        <f t="array" ref="I12">IF(INDEX('Revue des actions'!$M$4:$M$202,SUMPRODUCT(('Revue des actions'!$D$4:$D$202='Synthèse par Action'!$D12)*('Revue des actions'!$F$4:$F$202="GENERAL")*ROW('Revue des actions'!$D$4:$D$202))-3)=0,"",INDEX('Revue des actions'!$M$4:$M$202,SUMPRODUCT(('Revue des actions'!$D$4:$D$202='Synthèse par Action'!$D12)*('Revue des actions'!$F$4:$F$202="GENERAL")*ROW('Revue des actions'!$D$4:$D$202))-3))</f>
        <v>2021</v>
      </c>
      <c r="J12" s="192" t="str" cm="1">
        <f t="array" ref="J12">IF(INDEX('Revue des actions'!$N$4:$N$202,SUMPRODUCT(('Revue des actions'!$D$4:$D$202='Synthèse par Action'!$D12)*('Revue des actions'!$F$4:$F$202="GENERAL")*ROW('Revue des actions'!$D$4:$D$202))-3)=0,"",INDEX('Revue des actions'!$N$4:$N$202,SUMPRODUCT(('Revue des actions'!$D$4:$D$202='Synthèse par Action'!$D12)*('Revue des actions'!$F$4:$F$202="GENERAL")*ROW('Revue des actions'!$D$4:$D$202))-3))</f>
        <v/>
      </c>
      <c r="K12" s="194"/>
      <c r="L12" s="194"/>
      <c r="M12" s="187" t="s">
        <v>70</v>
      </c>
      <c r="N12" s="63"/>
      <c r="O12" s="63" t="s">
        <v>70</v>
      </c>
      <c r="P12" s="80" t="s">
        <v>25</v>
      </c>
      <c r="Q12" s="80" t="s">
        <v>30</v>
      </c>
      <c r="R12" s="218" t="s">
        <v>462</v>
      </c>
      <c r="S12" s="212">
        <f>IF(OR($G12='Statistiques et définitions'!$B$21,$G12='Statistiques et définitions'!$B$22),1,(COUNTIFS('Revue des actions'!$D:$D,'Synthèse par Action'!$D12,'Revue des actions'!$O:$O,"Réalisée")+COUNTIFS('Revue des actions'!$D:$D,'Synthèse par Action'!$D12,'Revue des actions'!$O:$O,"Réalisée et revue à la baisse")+COUNTIFS('Revue des actions'!$D:$D,'Synthèse par Action'!$D12,'Revue des actions'!$O:$O,"En cours")/2+COUNTIFS('Revue des actions'!$D:$D,'Synthèse par Action'!$D12,'Revue des actions'!$O:$O,"Initiée")/4)/COUNTIFS('Revue des actions'!$D:$D,'Synthèse par Action'!$D12))</f>
        <v>1</v>
      </c>
    </row>
    <row r="13" spans="1:34" ht="52.5" thickBot="1" x14ac:dyDescent="0.4">
      <c r="A13" s="197" t="str">
        <f>INDEX('Revue des actions'!$A$4:$A$202,MATCH('Synthèse par Action'!$D13,'Revue des actions'!$D$4:$D$202,0))</f>
        <v>Orientation3 AGIR CONTRE LA PRÉCARITÉ ET LA DÉPENDANCE ÉNERGÉTIQUE DES MÉNAGES</v>
      </c>
      <c r="B13" s="197" t="str">
        <f>INDEX('Revue des actions'!$B$4:$B$202,MATCH('Synthèse par Action'!$D13,'Revue des actions'!$D$4:$D$202,0))</f>
        <v>Orientation3</v>
      </c>
      <c r="C13" s="197" t="str">
        <f>INDEX('Revue des actions'!$C$4:$C$202,MATCH('Synthèse par Action'!$D13,'Revue des actions'!$D$4:$D$202,0))</f>
        <v>Obj 1: Accompagner les ménages en précarité énergétique et améliorer le repérage</v>
      </c>
      <c r="D13" s="198">
        <v>3.1</v>
      </c>
      <c r="E13" s="191" t="str">
        <f>VLOOKUP($D13,'Revue des actions'!$D:$V,MATCH(E$2,'Revue des actions'!$D$2:$P$2,0),FALSE)</f>
        <v>3.1 Créer un observatoire du programme local de l'habitat (PLH)</v>
      </c>
      <c r="F13" s="192" t="str">
        <f>VLOOKUP($D13,'Revue des actions'!$D:$V,MATCH(F$2,'Revue des actions'!$D$2:$P$2,0),FALSE)</f>
        <v>DHRU</v>
      </c>
      <c r="G13" s="193" t="str" cm="1">
        <f t="array" ref="G13">INDEX('Revue des actions'!$O$4:$O$202,SUMPRODUCT(('Revue des actions'!$D$4:$D$202='Synthèse par Action'!D13)*('Revue des actions'!$F$4:$F$202="GENERAL")*ROW('Revue des actions'!$D$4:$D$202))-3)</f>
        <v>Réalisée</v>
      </c>
      <c r="H13" s="191" t="str" cm="1">
        <f t="array" ref="H13">INDEX('Revue des actions'!$L$4:$L$202,SUMPRODUCT(('Revue des actions'!$D$4:$D$202='Synthèse par Action'!D13)*('Revue des actions'!$F$4:$F$202="GENERAL")*ROW('Revue des actions'!$D$4:$D$202))-3)</f>
        <v xml:space="preserve">Améliorer la connaissance sur les logements et améliorer le repérage de la précarité énergétique </v>
      </c>
      <c r="I13" s="192" cm="1">
        <f t="array" ref="I13">IF(INDEX('Revue des actions'!$M$4:$M$202,SUMPRODUCT(('Revue des actions'!$D$4:$D$202='Synthèse par Action'!$D13)*('Revue des actions'!$F$4:$F$202="GENERAL")*ROW('Revue des actions'!$D$4:$D$202))-3)=0,"",INDEX('Revue des actions'!$M$4:$M$202,SUMPRODUCT(('Revue des actions'!$D$4:$D$202='Synthèse par Action'!$D13)*('Revue des actions'!$F$4:$F$202="GENERAL")*ROW('Revue des actions'!$D$4:$D$202))-3))</f>
        <v>2021</v>
      </c>
      <c r="J13" s="192" t="str" cm="1">
        <f t="array" ref="J13">IF(INDEX('Revue des actions'!$N$4:$N$202,SUMPRODUCT(('Revue des actions'!$D$4:$D$202='Synthèse par Action'!$D13)*('Revue des actions'!$F$4:$F$202="GENERAL")*ROW('Revue des actions'!$D$4:$D$202))-3)=0,"",INDEX('Revue des actions'!$N$4:$N$202,SUMPRODUCT(('Revue des actions'!$D$4:$D$202='Synthèse par Action'!$D13)*('Revue des actions'!$F$4:$F$202="GENERAL")*ROW('Revue des actions'!$D$4:$D$202))-3))</f>
        <v>Revue</v>
      </c>
      <c r="K13" s="194"/>
      <c r="L13" s="194"/>
      <c r="M13" s="187" t="s">
        <v>70</v>
      </c>
      <c r="N13" s="63"/>
      <c r="O13" s="63"/>
      <c r="P13" s="80" t="s">
        <v>28</v>
      </c>
      <c r="Q13" s="80" t="s">
        <v>30</v>
      </c>
      <c r="R13" s="218"/>
      <c r="S13" s="212">
        <f>IF(OR($G13='Statistiques et définitions'!$B$21,$G13='Statistiques et définitions'!$B$22),1,(COUNTIFS('Revue des actions'!$D:$D,'Synthèse par Action'!$D13,'Revue des actions'!$O:$O,"Réalisée")+COUNTIFS('Revue des actions'!$D:$D,'Synthèse par Action'!$D13,'Revue des actions'!$O:$O,"Réalisée et revue à la baisse")+COUNTIFS('Revue des actions'!$D:$D,'Synthèse par Action'!$D13,'Revue des actions'!$O:$O,"En cours")/2+COUNTIFS('Revue des actions'!$D:$D,'Synthèse par Action'!$D13,'Revue des actions'!$O:$O,"Initiée")/4)/COUNTIFS('Revue des actions'!$D:$D,'Synthèse par Action'!$D13))</f>
        <v>1</v>
      </c>
    </row>
    <row r="14" spans="1:34" ht="52.5" thickBot="1" x14ac:dyDescent="0.4">
      <c r="A14" s="197" t="str">
        <f>INDEX('Revue des actions'!$A$4:$A$202,MATCH('Synthèse par Action'!$D14,'Revue des actions'!$D$4:$D$202,0))</f>
        <v>Orientation3 AGIR CONTRE LA PRÉCARITÉ ET LA DÉPENDANCE ÉNERGÉTIQUE DES MÉNAGES</v>
      </c>
      <c r="B14" s="197" t="str">
        <f>INDEX('Revue des actions'!$B$4:$B$202,MATCH('Synthèse par Action'!$D14,'Revue des actions'!$D$4:$D$202,0))</f>
        <v>Orientation3</v>
      </c>
      <c r="C14" s="197" t="str">
        <f>INDEX('Revue des actions'!$C$4:$C$202,MATCH('Synthèse par Action'!$D14,'Revue des actions'!$D$4:$D$202,0))</f>
        <v>Obj 1: Accompagner les ménages en précarité énergétique et améliorer le repérage</v>
      </c>
      <c r="D14" s="198">
        <v>3.2</v>
      </c>
      <c r="E14" s="191" t="str">
        <f>VLOOKUP($D14,'Revue des actions'!$D:$V,MATCH(E$2,'Revue des actions'!$D$2:$P$2,0),FALSE)</f>
        <v xml:space="preserve">3.2 Déployer une plateforme de lutte contre la précarité énergétique </v>
      </c>
      <c r="F14" s="192" t="str">
        <f>VLOOKUP($D14,'Revue des actions'!$D:$V,MATCH(F$2,'Revue des actions'!$D$2:$P$2,0),FALSE)</f>
        <v>DEEU</v>
      </c>
      <c r="G14" s="193" t="str" cm="1">
        <f t="array" ref="G14">INDEX('Revue des actions'!$O$4:$O$202,SUMPRODUCT(('Revue des actions'!$D$4:$D$202='Synthèse par Action'!D14)*('Revue des actions'!$F$4:$F$202="GENERAL")*ROW('Revue des actions'!$D$4:$D$202))-3)</f>
        <v>Réalisée</v>
      </c>
      <c r="H14" s="191" t="str" cm="1">
        <f t="array" ref="H14">INDEX('Revue des actions'!$L$4:$L$202,SUMPRODUCT(('Revue des actions'!$D$4:$D$202='Synthèse par Action'!D14)*('Revue des actions'!$F$4:$F$202="GENERAL")*ROW('Revue des actions'!$D$4:$D$202))-3)</f>
        <v xml:space="preserve">Réduire le nombre de ménages en précarité énergétique </v>
      </c>
      <c r="I14" s="192" cm="1">
        <f t="array" ref="I14">IF(INDEX('Revue des actions'!$M$4:$M$202,SUMPRODUCT(('Revue des actions'!$D$4:$D$202='Synthèse par Action'!$D14)*('Revue des actions'!$F$4:$F$202="GENERAL")*ROW('Revue des actions'!$D$4:$D$202))-3)=0,"",INDEX('Revue des actions'!$M$4:$M$202,SUMPRODUCT(('Revue des actions'!$D$4:$D$202='Synthèse par Action'!$D14)*('Revue des actions'!$F$4:$F$202="GENERAL")*ROW('Revue des actions'!$D$4:$D$202))-3))</f>
        <v>2020</v>
      </c>
      <c r="J14" s="192" t="str" cm="1">
        <f t="array" ref="J14">IF(INDEX('Revue des actions'!$N$4:$N$202,SUMPRODUCT(('Revue des actions'!$D$4:$D$202='Synthèse par Action'!$D14)*('Revue des actions'!$F$4:$F$202="GENERAL")*ROW('Revue des actions'!$D$4:$D$202))-3)=0,"",INDEX('Revue des actions'!$N$4:$N$202,SUMPRODUCT(('Revue des actions'!$D$4:$D$202='Synthèse par Action'!$D14)*('Revue des actions'!$F$4:$F$202="GENERAL")*ROW('Revue des actions'!$D$4:$D$202))-3))</f>
        <v>Non</v>
      </c>
      <c r="K14" s="194"/>
      <c r="L14" s="194"/>
      <c r="M14" s="187" t="s">
        <v>70</v>
      </c>
      <c r="N14" s="63"/>
      <c r="O14" s="274" t="s">
        <v>70</v>
      </c>
      <c r="P14" s="80" t="s">
        <v>25</v>
      </c>
      <c r="Q14" s="80" t="s">
        <v>30</v>
      </c>
      <c r="R14" s="218" t="s">
        <v>174</v>
      </c>
      <c r="S14" s="212">
        <f>IF(OR($G14='Statistiques et définitions'!$B$21,$G14='Statistiques et définitions'!$B$22),1,(COUNTIFS('Revue des actions'!$D:$D,'Synthèse par Action'!$D14,'Revue des actions'!$O:$O,"Réalisée")+COUNTIFS('Revue des actions'!$D:$D,'Synthèse par Action'!$D14,'Revue des actions'!$O:$O,"Réalisée et revue à la baisse")+COUNTIFS('Revue des actions'!$D:$D,'Synthèse par Action'!$D14,'Revue des actions'!$O:$O,"En cours")/2+COUNTIFS('Revue des actions'!$D:$D,'Synthèse par Action'!$D14,'Revue des actions'!$O:$O,"Initiée")/4)/COUNTIFS('Revue des actions'!$D:$D,'Synthèse par Action'!$D14))</f>
        <v>1</v>
      </c>
    </row>
    <row r="15" spans="1:34" ht="58.5" thickBot="1" x14ac:dyDescent="0.4">
      <c r="A15" s="197" t="str">
        <f>INDEX('Revue des actions'!$A$4:$A$202,MATCH('Synthèse par Action'!$D15,'Revue des actions'!$D$4:$D$202,0))</f>
        <v>Orientation3 AGIR CONTRE LA PRÉCARITÉ ET LA DÉPENDANCE ÉNERGÉTIQUE DES MÉNAGES</v>
      </c>
      <c r="B15" s="197" t="str">
        <f>INDEX('Revue des actions'!$B$4:$B$202,MATCH('Synthèse par Action'!$D15,'Revue des actions'!$D$4:$D$202,0))</f>
        <v>Orientation3</v>
      </c>
      <c r="C15" s="197" t="str">
        <f>INDEX('Revue des actions'!$C$4:$C$202,MATCH('Synthèse par Action'!$D15,'Revue des actions'!$D$4:$D$202,0))</f>
        <v>Obj 2 : Encourager la transition énegérique de l'ensemble du parc de logements</v>
      </c>
      <c r="D15" s="198">
        <v>3.3</v>
      </c>
      <c r="E15" s="191" t="str">
        <f>VLOOKUP($D15,'Revue des actions'!$D:$V,MATCH(E$2,'Revue des actions'!$D$2:$P$2,0),FALSE)</f>
        <v>3.3 Améliorer la performance énergétique des logements dans les secteurs d’intervention d’Est Ensemble (parc privé, parc social communal, PRU)</v>
      </c>
      <c r="F15" s="192" t="str">
        <f>VLOOKUP($D15,'Revue des actions'!$D:$V,MATCH(F$2,'Revue des actions'!$D$2:$P$2,0),FALSE)</f>
        <v>DHRU</v>
      </c>
      <c r="G15" s="193" t="str" cm="1">
        <f t="array" ref="G15">INDEX('Revue des actions'!$O$4:$O$202,SUMPRODUCT(('Revue des actions'!$D$4:$D$202='Synthèse par Action'!D15)*('Revue des actions'!$F$4:$F$202="GENERAL")*ROW('Revue des actions'!$D$4:$D$202))-3)</f>
        <v>En cours</v>
      </c>
      <c r="H15" s="191" t="str" cm="1">
        <f t="array" ref="H15">INDEX('Revue des actions'!$L$4:$L$202,SUMPRODUCT(('Revue des actions'!$D$4:$D$202='Synthèse par Action'!D15)*('Revue des actions'!$F$4:$F$202="GENERAL")*ROW('Revue des actions'!$D$4:$D$202))-3)</f>
        <v xml:space="preserve">Réaliser des actions d'information et de communication à destination des habitants afin d'augmenter le nombre de rénovations énergétiques </v>
      </c>
      <c r="I15" s="192" t="str" cm="1">
        <f t="array" ref="I15">IF(INDEX('Revue des actions'!$M$4:$M$202,SUMPRODUCT(('Revue des actions'!$D$4:$D$202='Synthèse par Action'!$D15)*('Revue des actions'!$F$4:$F$202="GENERAL")*ROW('Revue des actions'!$D$4:$D$202))-3)=0,"",INDEX('Revue des actions'!$M$4:$M$202,SUMPRODUCT(('Revue des actions'!$D$4:$D$202='Synthèse par Action'!$D15)*('Revue des actions'!$F$4:$F$202="GENERAL")*ROW('Revue des actions'!$D$4:$D$202))-3))</f>
        <v/>
      </c>
      <c r="J15" s="192" t="str" cm="1">
        <f t="array" ref="J15">IF(INDEX('Revue des actions'!$N$4:$N$202,SUMPRODUCT(('Revue des actions'!$D$4:$D$202='Synthèse par Action'!$D15)*('Revue des actions'!$F$4:$F$202="GENERAL")*ROW('Revue des actions'!$D$4:$D$202))-3)=0,"",INDEX('Revue des actions'!$N$4:$N$202,SUMPRODUCT(('Revue des actions'!$D$4:$D$202='Synthèse par Action'!$D15)*('Revue des actions'!$F$4:$F$202="GENERAL")*ROW('Revue des actions'!$D$4:$D$202))-3))</f>
        <v>Revue</v>
      </c>
      <c r="K15" s="194"/>
      <c r="L15" s="194"/>
      <c r="M15" s="187" t="s">
        <v>70</v>
      </c>
      <c r="N15" s="63"/>
      <c r="O15" s="274" t="s">
        <v>70</v>
      </c>
      <c r="P15" s="80" t="s">
        <v>25</v>
      </c>
      <c r="Q15" s="80" t="s">
        <v>30</v>
      </c>
      <c r="R15" s="218"/>
      <c r="S15" s="212">
        <f>IF(OR($G15='Statistiques et définitions'!$B$21,$G15='Statistiques et définitions'!$B$22),1,(COUNTIFS('Revue des actions'!$D:$D,'Synthèse par Action'!$D15,'Revue des actions'!$O:$O,"Réalisée")+COUNTIFS('Revue des actions'!$D:$D,'Synthèse par Action'!$D15,'Revue des actions'!$O:$O,"Réalisée et revue à la baisse")+COUNTIFS('Revue des actions'!$D:$D,'Synthèse par Action'!$D15,'Revue des actions'!$O:$O,"En cours")/2+COUNTIFS('Revue des actions'!$D:$D,'Synthèse par Action'!$D15,'Revue des actions'!$O:$O,"Initiée")/4)/COUNTIFS('Revue des actions'!$D:$D,'Synthèse par Action'!$D15))</f>
        <v>0.5</v>
      </c>
    </row>
    <row r="16" spans="1:34" ht="52.5" thickBot="1" x14ac:dyDescent="0.4">
      <c r="A16" s="197" t="str">
        <f>INDEX('Revue des actions'!$A$4:$A$202,MATCH('Synthèse par Action'!$D16,'Revue des actions'!$D$4:$D$202,0))</f>
        <v>Orientation3 AGIR CONTRE LA PRÉCARITÉ ET LA DÉPENDANCE ÉNERGÉTIQUE DES MÉNAGES</v>
      </c>
      <c r="B16" s="197" t="str">
        <f>INDEX('Revue des actions'!$B$4:$B$202,MATCH('Synthèse par Action'!$D16,'Revue des actions'!$D$4:$D$202,0))</f>
        <v>Orientation3</v>
      </c>
      <c r="C16" s="197" t="str">
        <f>INDEX('Revue des actions'!$C$4:$C$202,MATCH('Synthèse par Action'!$D16,'Revue des actions'!$D$4:$D$202,0))</f>
        <v>Obj 2 : Encourager la transition énegérique de l'ensemble du parc de logements</v>
      </c>
      <c r="D16" s="198">
        <v>3.4</v>
      </c>
      <c r="E16" s="273" t="str">
        <f>VLOOKUP($D16,'Revue des actions'!$D:$V,MATCH(E$2,'Revue des actions'!$D$2:$P$2,0),FALSE)</f>
        <v>3.4 Créer un dispositif d’aides pour l’isolation et la ventilation des logements des particuliers</v>
      </c>
      <c r="F16" s="192" t="str">
        <f>VLOOKUP($D16,'Revue des actions'!$D:$V,MATCH(F$2,'Revue des actions'!$D$2:$P$2,0),FALSE)</f>
        <v>DHRU</v>
      </c>
      <c r="G16" s="193" t="str" cm="1">
        <f t="array" ref="G16">INDEX('Revue des actions'!$O$4:$O$202,SUMPRODUCT(('Revue des actions'!$D$4:$D$202='Synthèse par Action'!D16)*('Revue des actions'!$F$4:$F$202="GENERAL")*ROW('Revue des actions'!$D$4:$D$202))-3)</f>
        <v>Abandonnée</v>
      </c>
      <c r="H16" s="191" cm="1">
        <f t="array" ref="H16">INDEX('Revue des actions'!$L$4:$L$202,SUMPRODUCT(('Revue des actions'!$D$4:$D$202='Synthèse par Action'!D16)*('Revue des actions'!$F$4:$F$202="GENERAL")*ROW('Revue des actions'!$D$4:$D$202))-3)</f>
        <v>0</v>
      </c>
      <c r="I16" s="192" t="str" cm="1">
        <f t="array" ref="I16">IF(INDEX('Revue des actions'!$M$4:$M$202,SUMPRODUCT(('Revue des actions'!$D$4:$D$202='Synthèse par Action'!$D16)*('Revue des actions'!$F$4:$F$202="GENERAL")*ROW('Revue des actions'!$D$4:$D$202))-3)=0,"",INDEX('Revue des actions'!$M$4:$M$202,SUMPRODUCT(('Revue des actions'!$D$4:$D$202='Synthèse par Action'!$D16)*('Revue des actions'!$F$4:$F$202="GENERAL")*ROW('Revue des actions'!$D$4:$D$202))-3))</f>
        <v/>
      </c>
      <c r="J16" s="192" t="str" cm="1">
        <f t="array" ref="J16">IF(INDEX('Revue des actions'!$N$4:$N$202,SUMPRODUCT(('Revue des actions'!$D$4:$D$202='Synthèse par Action'!$D16)*('Revue des actions'!$F$4:$F$202="GENERAL")*ROW('Revue des actions'!$D$4:$D$202))-3)=0,"",INDEX('Revue des actions'!$N$4:$N$202,SUMPRODUCT(('Revue des actions'!$D$4:$D$202='Synthèse par Action'!$D16)*('Revue des actions'!$F$4:$F$202="GENERAL")*ROW('Revue des actions'!$D$4:$D$202))-3))</f>
        <v/>
      </c>
      <c r="K16" s="194"/>
      <c r="L16" s="194"/>
      <c r="M16" s="187" t="s">
        <v>70</v>
      </c>
      <c r="N16" s="63"/>
      <c r="O16" s="63" t="s">
        <v>70</v>
      </c>
      <c r="P16" s="80" t="s">
        <v>25</v>
      </c>
      <c r="Q16" s="80" t="s">
        <v>30</v>
      </c>
      <c r="R16" s="218"/>
      <c r="S16" s="212">
        <f>IF(OR($G16='Statistiques et définitions'!$B$21,$G16='Statistiques et définitions'!$B$22),1,(COUNTIFS('Revue des actions'!$D:$D,'Synthèse par Action'!$D16,'Revue des actions'!$O:$O,"Réalisée")+COUNTIFS('Revue des actions'!$D:$D,'Synthèse par Action'!$D16,'Revue des actions'!$O:$O,"Réalisée et revue à la baisse")+COUNTIFS('Revue des actions'!$D:$D,'Synthèse par Action'!$D16,'Revue des actions'!$O:$O,"En cours")/2+COUNTIFS('Revue des actions'!$D:$D,'Synthèse par Action'!$D16,'Revue des actions'!$O:$O,"Initiée")/4)/COUNTIFS('Revue des actions'!$D:$D,'Synthèse par Action'!$D16))</f>
        <v>0</v>
      </c>
    </row>
    <row r="17" spans="1:19" ht="52.5" thickBot="1" x14ac:dyDescent="0.4">
      <c r="A17" s="197" t="str">
        <f>INDEX('Revue des actions'!$A$4:$A$202,MATCH('Synthèse par Action'!$D17,'Revue des actions'!$D$4:$D$202,0))</f>
        <v>Orientation3 AGIR CONTRE LA PRÉCARITÉ ET LA DÉPENDANCE ÉNERGÉTIQUE DES MÉNAGES</v>
      </c>
      <c r="B17" s="197" t="str">
        <f>INDEX('Revue des actions'!$B$4:$B$202,MATCH('Synthèse par Action'!$D17,'Revue des actions'!$D$4:$D$202,0))</f>
        <v>Orientation3</v>
      </c>
      <c r="C17" s="197" t="str">
        <f>INDEX('Revue des actions'!$C$4:$C$202,MATCH('Synthèse par Action'!$D17,'Revue des actions'!$D$4:$D$202,0))</f>
        <v>Obj 2 : Encourager la transition énegérique de l'ensemble du parc de logements</v>
      </c>
      <c r="D17" s="198">
        <v>3.5</v>
      </c>
      <c r="E17" s="273" t="str">
        <f>VLOOKUP($D17,'Revue des actions'!$D:$V,MATCH(E$2,'Revue des actions'!$D$2:$P$2,0),FALSE)</f>
        <v xml:space="preserve">3.5 Accompagner la transition énergétique du parc locatif social </v>
      </c>
      <c r="F17" s="192" t="str">
        <f>VLOOKUP($D17,'Revue des actions'!$D:$V,MATCH(F$2,'Revue des actions'!$D$2:$P$2,0),FALSE)</f>
        <v>DHRU</v>
      </c>
      <c r="G17" s="193" t="str" cm="1">
        <f t="array" ref="G17">INDEX('Revue des actions'!$O$4:$O$202,SUMPRODUCT(('Revue des actions'!$D$4:$D$202='Synthèse par Action'!D17)*('Revue des actions'!$F$4:$F$202="GENERAL")*ROW('Revue des actions'!$D$4:$D$202))-3)</f>
        <v>En cours</v>
      </c>
      <c r="H17" s="191" cm="1">
        <f t="array" ref="H17">INDEX('Revue des actions'!$L$4:$L$202,SUMPRODUCT(('Revue des actions'!$D$4:$D$202='Synthèse par Action'!D17)*('Revue des actions'!$F$4:$F$202="GENERAL")*ROW('Revue des actions'!$D$4:$D$202))-3)</f>
        <v>0</v>
      </c>
      <c r="I17" s="192" t="str" cm="1">
        <f t="array" ref="I17">IF(INDEX('Revue des actions'!$M$4:$M$202,SUMPRODUCT(('Revue des actions'!$D$4:$D$202='Synthèse par Action'!$D17)*('Revue des actions'!$F$4:$F$202="GENERAL")*ROW('Revue des actions'!$D$4:$D$202))-3)=0,"",INDEX('Revue des actions'!$M$4:$M$202,SUMPRODUCT(('Revue des actions'!$D$4:$D$202='Synthèse par Action'!$D17)*('Revue des actions'!$F$4:$F$202="GENERAL")*ROW('Revue des actions'!$D$4:$D$202))-3))</f>
        <v/>
      </c>
      <c r="J17" s="192" t="str" cm="1">
        <f t="array" ref="J17">IF(INDEX('Revue des actions'!$N$4:$N$202,SUMPRODUCT(('Revue des actions'!$D$4:$D$202='Synthèse par Action'!$D17)*('Revue des actions'!$F$4:$F$202="GENERAL")*ROW('Revue des actions'!$D$4:$D$202))-3)=0,"",INDEX('Revue des actions'!$N$4:$N$202,SUMPRODUCT(('Revue des actions'!$D$4:$D$202='Synthèse par Action'!$D17)*('Revue des actions'!$F$4:$F$202="GENERAL")*ROW('Revue des actions'!$D$4:$D$202))-3))</f>
        <v/>
      </c>
      <c r="K17" s="194"/>
      <c r="L17" s="194"/>
      <c r="M17" s="187" t="s">
        <v>70</v>
      </c>
      <c r="N17" s="63"/>
      <c r="O17" s="63" t="s">
        <v>70</v>
      </c>
      <c r="P17" s="80" t="s">
        <v>25</v>
      </c>
      <c r="Q17" s="80" t="s">
        <v>30</v>
      </c>
      <c r="R17" s="218"/>
      <c r="S17" s="212">
        <f>IF(OR($G17='Statistiques et définitions'!$B$21,$G17='Statistiques et définitions'!$B$22),1,(COUNTIFS('Revue des actions'!$D:$D,'Synthèse par Action'!$D17,'Revue des actions'!$O:$O,"Réalisée")+COUNTIFS('Revue des actions'!$D:$D,'Synthèse par Action'!$D17,'Revue des actions'!$O:$O,"Réalisée et revue à la baisse")+COUNTIFS('Revue des actions'!$D:$D,'Synthèse par Action'!$D17,'Revue des actions'!$O:$O,"En cours")/2+COUNTIFS('Revue des actions'!$D:$D,'Synthèse par Action'!$D17,'Revue des actions'!$O:$O,"Initiée")/4)/COUNTIFS('Revue des actions'!$D:$D,'Synthèse par Action'!$D17))</f>
        <v>0.5</v>
      </c>
    </row>
    <row r="18" spans="1:19" ht="52.5" thickBot="1" x14ac:dyDescent="0.4">
      <c r="A18" s="197" t="str">
        <f>INDEX('Revue des actions'!$A$4:$A$202,MATCH('Synthèse par Action'!$D18,'Revue des actions'!$D$4:$D$202,0))</f>
        <v>Orientation3 AGIR CONTRE LA PRÉCARITÉ ET LA DÉPENDANCE ÉNERGÉTIQUE DES MÉNAGES</v>
      </c>
      <c r="B18" s="197" t="str">
        <f>INDEX('Revue des actions'!$B$4:$B$202,MATCH('Synthèse par Action'!$D18,'Revue des actions'!$D$4:$D$202,0))</f>
        <v>Orientation3</v>
      </c>
      <c r="C18" s="197" t="str">
        <f>INDEX('Revue des actions'!$C$4:$C$202,MATCH('Synthèse par Action'!$D18,'Revue des actions'!$D$4:$D$202,0))</f>
        <v>Obj 2 : Encourager la transition énegérique de l'ensemble du parc de logements</v>
      </c>
      <c r="D18" s="198">
        <v>3.6</v>
      </c>
      <c r="E18" s="271" t="str">
        <f>VLOOKUP($D18,'Revue des actions'!$D:$V,MATCH(E$2,'Revue des actions'!$D$2:$P$2,0),FALSE)</f>
        <v>3.6 Favoriser la performance énergétique des logements dans le secteur diffus</v>
      </c>
      <c r="F18" s="192" t="str">
        <f>VLOOKUP($D18,'Revue des actions'!$D:$V,MATCH(F$2,'Revue des actions'!$D$2:$P$2,0),FALSE)</f>
        <v>DHRU</v>
      </c>
      <c r="G18" s="193" t="str" cm="1">
        <f t="array" ref="G18">INDEX('Revue des actions'!$O$4:$O$202,SUMPRODUCT(('Revue des actions'!$D$4:$D$202='Synthèse par Action'!D18)*('Revue des actions'!$F$4:$F$202="GENERAL")*ROW('Revue des actions'!$D$4:$D$202))-3)</f>
        <v>En cours</v>
      </c>
      <c r="H18" s="191" t="str" cm="1">
        <f t="array" ref="H18">INDEX('Revue des actions'!$L$4:$L$202,SUMPRODUCT(('Revue des actions'!$D$4:$D$202='Synthèse par Action'!D18)*('Revue des actions'!$F$4:$F$202="GENERAL")*ROW('Revue des actions'!$D$4:$D$202))-3)</f>
        <v>Objectif de réhabilitation de 10 000 logements sociaux dans les 12 projets de renouvellement urbain</v>
      </c>
      <c r="I18" s="192" t="str" cm="1">
        <f t="array" ref="I18">IF(INDEX('Revue des actions'!$M$4:$M$202,SUMPRODUCT(('Revue des actions'!$D$4:$D$202='Synthèse par Action'!$D18)*('Revue des actions'!$F$4:$F$202="GENERAL")*ROW('Revue des actions'!$D$4:$D$202))-3)=0,"",INDEX('Revue des actions'!$M$4:$M$202,SUMPRODUCT(('Revue des actions'!$D$4:$D$202='Synthèse par Action'!$D18)*('Revue des actions'!$F$4:$F$202="GENERAL")*ROW('Revue des actions'!$D$4:$D$202))-3))</f>
        <v/>
      </c>
      <c r="J18" s="192" t="str" cm="1">
        <f t="array" ref="J18">IF(INDEX('Revue des actions'!$N$4:$N$202,SUMPRODUCT(('Revue des actions'!$D$4:$D$202='Synthèse par Action'!$D18)*('Revue des actions'!$F$4:$F$202="GENERAL")*ROW('Revue des actions'!$D$4:$D$202))-3)=0,"",INDEX('Revue des actions'!$N$4:$N$202,SUMPRODUCT(('Revue des actions'!$D$4:$D$202='Synthèse par Action'!$D18)*('Revue des actions'!$F$4:$F$202="GENERAL")*ROW('Revue des actions'!$D$4:$D$202))-3))</f>
        <v>Nouvelle</v>
      </c>
      <c r="K18" s="194"/>
      <c r="L18" s="194"/>
      <c r="M18" s="187" t="s">
        <v>70</v>
      </c>
      <c r="N18" s="63"/>
      <c r="O18" s="274" t="s">
        <v>70</v>
      </c>
      <c r="P18" s="80" t="s">
        <v>25</v>
      </c>
      <c r="Q18" s="80" t="s">
        <v>30</v>
      </c>
      <c r="R18" s="219"/>
      <c r="S18" s="212">
        <f>IF(OR($G18='Statistiques et définitions'!$B$21,$G18='Statistiques et définitions'!$B$22),1,(COUNTIFS('Revue des actions'!$D:$D,'Synthèse par Action'!$D18,'Revue des actions'!$O:$O,"Réalisée")+COUNTIFS('Revue des actions'!$D:$D,'Synthèse par Action'!$D18,'Revue des actions'!$O:$O,"Réalisée et revue à la baisse")+COUNTIFS('Revue des actions'!$D:$D,'Synthèse par Action'!$D18,'Revue des actions'!$O:$O,"En cours")/2+COUNTIFS('Revue des actions'!$D:$D,'Synthèse par Action'!$D18,'Revue des actions'!$O:$O,"Initiée")/4)/COUNTIFS('Revue des actions'!$D:$D,'Synthèse par Action'!$D18))</f>
        <v>0.75</v>
      </c>
    </row>
    <row r="19" spans="1:19" ht="39.5" thickBot="1" x14ac:dyDescent="0.4">
      <c r="A19" s="199" t="str">
        <f>INDEX('Revue des actions'!$A$4:$A$202,MATCH('Synthèse par Action'!$D19,'Revue des actions'!$D$4:$D$202,0))</f>
        <v>Orientation4 SOUTENIR LA CROISSANCE VERTE ET L'ÉCONOMIE CIRCULAIRE</v>
      </c>
      <c r="B19" s="199" t="str">
        <f>INDEX('Revue des actions'!$B$4:$B$202,MATCH('Synthèse par Action'!$D19,'Revue des actions'!$D$4:$D$202,0))</f>
        <v>Orientation4</v>
      </c>
      <c r="C19" s="199" t="str">
        <f>INDEX('Revue des actions'!$C$4:$C$202,MATCH('Synthèse par Action'!$D19,'Revue des actions'!$D$4:$D$202,0))</f>
        <v>Obj 1 : Participer au développement des éco-activités</v>
      </c>
      <c r="D19" s="200">
        <v>4.0999999999999996</v>
      </c>
      <c r="E19" s="191" t="str">
        <f>VLOOKUP($D19,'Revue des actions'!$D:$V,MATCH(E$2,'Revue des actions'!$D$2:$P$2,0),FALSE)</f>
        <v xml:space="preserve">4.1 Accompagner la structuration de la filière des éco-activités </v>
      </c>
      <c r="F19" s="192" t="str">
        <f>VLOOKUP($D19,'Revue des actions'!$D:$V,MATCH(F$2,'Revue des actions'!$D$2:$P$2,0),FALSE)</f>
        <v>DEAI</v>
      </c>
      <c r="G19" s="193" t="str" cm="1">
        <f t="array" ref="G19">INDEX('Revue des actions'!$O$4:$O$202,SUMPRODUCT(('Revue des actions'!$D$4:$D$202='Synthèse par Action'!D19)*('Revue des actions'!$F$4:$F$202="GENERAL")*ROW('Revue des actions'!$D$4:$D$202))-3)</f>
        <v>En cours</v>
      </c>
      <c r="H19" s="191" t="str" cm="1">
        <f t="array" ref="H19">INDEX('Revue des actions'!$L$4:$L$202,SUMPRODUCT(('Revue des actions'!$D$4:$D$202='Synthèse par Action'!D19)*('Revue des actions'!$F$4:$F$202="GENERAL")*ROW('Revue des actions'!$D$4:$D$202))-3)</f>
        <v>Favoriser l'émergence des secteurs de l'éco-construction, de l'efficacité énergétique…</v>
      </c>
      <c r="I19" s="192" t="str" cm="1">
        <f t="array" ref="I19">IF(INDEX('Revue des actions'!$M$4:$M$202,SUMPRODUCT(('Revue des actions'!$D$4:$D$202='Synthèse par Action'!$D19)*('Revue des actions'!$F$4:$F$202="GENERAL")*ROW('Revue des actions'!$D$4:$D$202))-3)=0,"",INDEX('Revue des actions'!$M$4:$M$202,SUMPRODUCT(('Revue des actions'!$D$4:$D$202='Synthèse par Action'!$D19)*('Revue des actions'!$F$4:$F$202="GENERAL")*ROW('Revue des actions'!$D$4:$D$202))-3))</f>
        <v/>
      </c>
      <c r="J19" s="192" t="str" cm="1">
        <f t="array" ref="J19">IF(INDEX('Revue des actions'!$N$4:$N$202,SUMPRODUCT(('Revue des actions'!$D$4:$D$202='Synthèse par Action'!$D19)*('Revue des actions'!$F$4:$F$202="GENERAL")*ROW('Revue des actions'!$D$4:$D$202))-3)=0,"",INDEX('Revue des actions'!$N$4:$N$202,SUMPRODUCT(('Revue des actions'!$D$4:$D$202='Synthèse par Action'!$D19)*('Revue des actions'!$F$4:$F$202="GENERAL")*ROW('Revue des actions'!$D$4:$D$202))-3))</f>
        <v>Revue</v>
      </c>
      <c r="K19" s="194"/>
      <c r="L19" s="194"/>
      <c r="M19" s="187" t="s">
        <v>70</v>
      </c>
      <c r="N19" s="63"/>
      <c r="O19" s="63"/>
      <c r="P19" s="80" t="s">
        <v>28</v>
      </c>
      <c r="Q19" s="80" t="s">
        <v>30</v>
      </c>
      <c r="R19" s="218"/>
      <c r="S19" s="212">
        <f>IF(OR($G19='Statistiques et définitions'!$B$21,$G19='Statistiques et définitions'!$B$22),1,(COUNTIFS('Revue des actions'!$D:$D,'Synthèse par Action'!$D19,'Revue des actions'!$O:$O,"Réalisée")+COUNTIFS('Revue des actions'!$D:$D,'Synthèse par Action'!$D19,'Revue des actions'!$O:$O,"Réalisée et revue à la baisse")+COUNTIFS('Revue des actions'!$D:$D,'Synthèse par Action'!$D19,'Revue des actions'!$O:$O,"En cours")/2+COUNTIFS('Revue des actions'!$D:$D,'Synthèse par Action'!$D19,'Revue des actions'!$O:$O,"Initiée")/4)/COUNTIFS('Revue des actions'!$D:$D,'Synthèse par Action'!$D19))</f>
        <v>0.58333333333333337</v>
      </c>
    </row>
    <row r="20" spans="1:19" ht="39.5" thickBot="1" x14ac:dyDescent="0.4">
      <c r="A20" s="199" t="str">
        <f>INDEX('Revue des actions'!$A$4:$A$202,MATCH('Synthèse par Action'!$D20,'Revue des actions'!$D$4:$D$202,0))</f>
        <v>Orientation4 SOUTENIR LA CROISSANCE VERTE ET L'ÉCONOMIE CIRCULAIRE</v>
      </c>
      <c r="B20" s="199" t="str">
        <f>INDEX('Revue des actions'!$B$4:$B$202,MATCH('Synthèse par Action'!$D20,'Revue des actions'!$D$4:$D$202,0))</f>
        <v>Orientation4</v>
      </c>
      <c r="C20" s="199" t="str">
        <f>INDEX('Revue des actions'!$C$4:$C$202,MATCH('Synthèse par Action'!$D20,'Revue des actions'!$D$4:$D$202,0))</f>
        <v>Obj 1 : Participer au développement des éco-activités</v>
      </c>
      <c r="D20" s="200">
        <v>4.2</v>
      </c>
      <c r="E20" s="191" t="str">
        <f>VLOOKUP($D20,'Revue des actions'!$D:$V,MATCH(E$2,'Revue des actions'!$D$2:$P$2,0),FALSE)</f>
        <v xml:space="preserve">4.2 Créer un lieu dédié aux éco-activités : la Cité de l'Ecohabiter </v>
      </c>
      <c r="F20" s="192" t="str">
        <f>VLOOKUP($D20,'Revue des actions'!$D:$V,MATCH(F$2,'Revue des actions'!$D$2:$P$2,0),FALSE)</f>
        <v>DEAI</v>
      </c>
      <c r="G20" s="193" t="str" cm="1">
        <f t="array" ref="G20">INDEX('Revue des actions'!$O$4:$O$202,SUMPRODUCT(('Revue des actions'!$D$4:$D$202='Synthèse par Action'!D20)*('Revue des actions'!$F$4:$F$202="GENERAL")*ROW('Revue des actions'!$D$4:$D$202))-3)</f>
        <v>En cours</v>
      </c>
      <c r="H20" s="191" t="str" cm="1">
        <f t="array" ref="H20">INDEX('Revue des actions'!$L$4:$L$202,SUMPRODUCT(('Revue des actions'!$D$4:$D$202='Synthèse par Action'!D20)*('Revue des actions'!$F$4:$F$202="GENERAL")*ROW('Revue des actions'!$D$4:$D$202))-3)</f>
        <v xml:space="preserve">Accompagner et favoriser le développement des entreprises de l'éco-construction, de l'efficacité énergéique...   </v>
      </c>
      <c r="I20" s="192" cm="1">
        <f t="array" ref="I20">IF(INDEX('Revue des actions'!$M$4:$M$202,SUMPRODUCT(('Revue des actions'!$D$4:$D$202='Synthèse par Action'!$D20)*('Revue des actions'!$F$4:$F$202="GENERAL")*ROW('Revue des actions'!$D$4:$D$202))-3)=0,"",INDEX('Revue des actions'!$M$4:$M$202,SUMPRODUCT(('Revue des actions'!$D$4:$D$202='Synthèse par Action'!$D20)*('Revue des actions'!$F$4:$F$202="GENERAL")*ROW('Revue des actions'!$D$4:$D$202))-3))</f>
        <v>2023</v>
      </c>
      <c r="J20" s="192" t="str" cm="1">
        <f t="array" ref="J20">IF(INDEX('Revue des actions'!$N$4:$N$202,SUMPRODUCT(('Revue des actions'!$D$4:$D$202='Synthèse par Action'!$D20)*('Revue des actions'!$F$4:$F$202="GENERAL")*ROW('Revue des actions'!$D$4:$D$202))-3)=0,"",INDEX('Revue des actions'!$N$4:$N$202,SUMPRODUCT(('Revue des actions'!$D$4:$D$202='Synthèse par Action'!$D20)*('Revue des actions'!$F$4:$F$202="GENERAL")*ROW('Revue des actions'!$D$4:$D$202))-3))</f>
        <v>Revue</v>
      </c>
      <c r="K20" s="194"/>
      <c r="L20" s="194"/>
      <c r="M20" s="187" t="s">
        <v>70</v>
      </c>
      <c r="N20" s="63"/>
      <c r="O20" s="63"/>
      <c r="P20" s="80" t="s">
        <v>28</v>
      </c>
      <c r="Q20" s="80" t="s">
        <v>30</v>
      </c>
      <c r="R20" s="218" t="s">
        <v>463</v>
      </c>
      <c r="S20" s="212">
        <f>IF(OR($G20='Statistiques et définitions'!$B$21,$G20='Statistiques et définitions'!$B$22),1,(COUNTIFS('Revue des actions'!$D:$D,'Synthèse par Action'!$D20,'Revue des actions'!$O:$O,"Réalisée")+COUNTIFS('Revue des actions'!$D:$D,'Synthèse par Action'!$D20,'Revue des actions'!$O:$O,"Réalisée et revue à la baisse")+COUNTIFS('Revue des actions'!$D:$D,'Synthèse par Action'!$D20,'Revue des actions'!$O:$O,"En cours")/2+COUNTIFS('Revue des actions'!$D:$D,'Synthèse par Action'!$D20,'Revue des actions'!$O:$O,"Initiée")/4)/COUNTIFS('Revue des actions'!$D:$D,'Synthèse par Action'!$D20))</f>
        <v>0.8</v>
      </c>
    </row>
    <row r="21" spans="1:19" ht="39.5" thickBot="1" x14ac:dyDescent="0.4">
      <c r="A21" s="199" t="str">
        <f>INDEX('Revue des actions'!$A$4:$A$202,MATCH('Synthèse par Action'!$D21,'Revue des actions'!$D$4:$D$202,0))</f>
        <v>Orientation4 SOUTENIR LA CROISSANCE VERTE ET L'ÉCONOMIE CIRCULAIRE</v>
      </c>
      <c r="B21" s="199" t="str">
        <f>INDEX('Revue des actions'!$B$4:$B$202,MATCH('Synthèse par Action'!$D21,'Revue des actions'!$D$4:$D$202,0))</f>
        <v>Orientation4</v>
      </c>
      <c r="C21" s="199" t="str">
        <f>INDEX('Revue des actions'!$C$4:$C$202,MATCH('Synthèse par Action'!$D21,'Revue des actions'!$D$4:$D$202,0))</f>
        <v>Obj 1 : Participer au développement des éco-activités</v>
      </c>
      <c r="D21" s="200">
        <v>4.3</v>
      </c>
      <c r="E21" s="191" t="str">
        <f>VLOOKUP($D21,'Revue des actions'!$D:$V,MATCH(E$2,'Revue des actions'!$D$2:$P$2,0),FALSE)</f>
        <v>4.3 Organiser des événements sur l’emploi et la formation en lien avec les métiers « verts »</v>
      </c>
      <c r="F21" s="192" t="str">
        <f>VLOOKUP($D21,'Revue des actions'!$D:$V,MATCH(F$2,'Revue des actions'!$D$2:$P$2,0),FALSE)</f>
        <v>DECS</v>
      </c>
      <c r="G21" s="193" t="str" cm="1">
        <f t="array" ref="G21">INDEX('Revue des actions'!$O$4:$O$202,SUMPRODUCT(('Revue des actions'!$D$4:$D$202='Synthèse par Action'!D21)*('Revue des actions'!$F$4:$F$202="GENERAL")*ROW('Revue des actions'!$D$4:$D$202))-3)</f>
        <v>En cours</v>
      </c>
      <c r="H21" s="191" t="str" cm="1">
        <f t="array" ref="H21">INDEX('Revue des actions'!$L$4:$L$202,SUMPRODUCT(('Revue des actions'!$D$4:$D$202='Synthèse par Action'!D21)*('Revue des actions'!$F$4:$F$202="GENERAL")*ROW('Revue des actions'!$D$4:$D$202))-3)</f>
        <v xml:space="preserve">Informer et former les demandeurs d'emploi aux métiers "verts" </v>
      </c>
      <c r="I21" s="192" t="str" cm="1">
        <f t="array" ref="I21">IF(INDEX('Revue des actions'!$M$4:$M$202,SUMPRODUCT(('Revue des actions'!$D$4:$D$202='Synthèse par Action'!$D21)*('Revue des actions'!$F$4:$F$202="GENERAL")*ROW('Revue des actions'!$D$4:$D$202))-3)=0,"",INDEX('Revue des actions'!$M$4:$M$202,SUMPRODUCT(('Revue des actions'!$D$4:$D$202='Synthèse par Action'!$D21)*('Revue des actions'!$F$4:$F$202="GENERAL")*ROW('Revue des actions'!$D$4:$D$202))-3))</f>
        <v/>
      </c>
      <c r="J21" s="192" t="str" cm="1">
        <f t="array" ref="J21">IF(INDEX('Revue des actions'!$N$4:$N$202,SUMPRODUCT(('Revue des actions'!$D$4:$D$202='Synthèse par Action'!$D21)*('Revue des actions'!$F$4:$F$202="GENERAL")*ROW('Revue des actions'!$D$4:$D$202))-3)=0,"",INDEX('Revue des actions'!$N$4:$N$202,SUMPRODUCT(('Revue des actions'!$D$4:$D$202='Synthèse par Action'!$D21)*('Revue des actions'!$F$4:$F$202="GENERAL")*ROW('Revue des actions'!$D$4:$D$202))-3))</f>
        <v/>
      </c>
      <c r="K21" s="194"/>
      <c r="L21" s="194"/>
      <c r="M21" s="187" t="s">
        <v>70</v>
      </c>
      <c r="N21" s="63" t="s">
        <v>70</v>
      </c>
      <c r="O21" s="63"/>
      <c r="P21" s="80" t="s">
        <v>28</v>
      </c>
      <c r="Q21" s="80" t="s">
        <v>28</v>
      </c>
      <c r="R21" s="218"/>
      <c r="S21" s="212">
        <f>IF(OR($G21='Statistiques et définitions'!$B$21,$G21='Statistiques et définitions'!$B$22),1,(COUNTIFS('Revue des actions'!$D:$D,'Synthèse par Action'!$D21,'Revue des actions'!$O:$O,"Réalisée")+COUNTIFS('Revue des actions'!$D:$D,'Synthèse par Action'!$D21,'Revue des actions'!$O:$O,"Réalisée et revue à la baisse")+COUNTIFS('Revue des actions'!$D:$D,'Synthèse par Action'!$D21,'Revue des actions'!$O:$O,"En cours")/2+COUNTIFS('Revue des actions'!$D:$D,'Synthèse par Action'!$D21,'Revue des actions'!$O:$O,"Initiée")/4)/COUNTIFS('Revue des actions'!$D:$D,'Synthèse par Action'!$D21))</f>
        <v>0.5</v>
      </c>
    </row>
    <row r="22" spans="1:19" ht="39.5" thickBot="1" x14ac:dyDescent="0.4">
      <c r="A22" s="199" t="str">
        <f>INDEX('Revue des actions'!$A$4:$A$202,MATCH('Synthèse par Action'!$D22,'Revue des actions'!$D$4:$D$202,0))</f>
        <v>Orientation4 SOUTENIR LA CROISSANCE VERTE ET L'ÉCONOMIE CIRCULAIRE</v>
      </c>
      <c r="B22" s="199" t="str">
        <f>INDEX('Revue des actions'!$B$4:$B$202,MATCH('Synthèse par Action'!$D22,'Revue des actions'!$D$4:$D$202,0))</f>
        <v>Orientation4</v>
      </c>
      <c r="C22" s="199" t="str">
        <f>INDEX('Revue des actions'!$C$4:$C$202,MATCH('Synthèse par Action'!$D22,'Revue des actions'!$D$4:$D$202,0))</f>
        <v>Obj 1 : Participer au développement des éco-activités</v>
      </c>
      <c r="D22" s="200">
        <v>4.4000000000000004</v>
      </c>
      <c r="E22" s="191" t="str">
        <f>VLOOKUP($D22,'Revue des actions'!$D:$V,MATCH(E$2,'Revue des actions'!$D$2:$P$2,0),FALSE)</f>
        <v>4.4 Accompagner les entreprises dans leur démarche de développement durable</v>
      </c>
      <c r="F22" s="192" t="str">
        <f>VLOOKUP($D22,'Revue des actions'!$D:$V,MATCH(F$2,'Revue des actions'!$D$2:$P$2,0),FALSE)</f>
        <v>DEAI</v>
      </c>
      <c r="G22" s="193" t="str" cm="1">
        <f t="array" ref="G22">INDEX('Revue des actions'!$O$4:$O$202,SUMPRODUCT(('Revue des actions'!$D$4:$D$202='Synthèse par Action'!D22)*('Revue des actions'!$F$4:$F$202="GENERAL")*ROW('Revue des actions'!$D$4:$D$202))-3)</f>
        <v>Réalisée</v>
      </c>
      <c r="H22" s="191" t="str" cm="1">
        <f t="array" ref="H22">INDEX('Revue des actions'!$L$4:$L$202,SUMPRODUCT(('Revue des actions'!$D$4:$D$202='Synthèse par Action'!D22)*('Revue des actions'!$F$4:$F$202="GENERAL")*ROW('Revue des actions'!$D$4:$D$202))-3)</f>
        <v>Améliorer la prise en compte de l'environnement dans les entreprises  (chartes entreprises, Club Entreprises…)</v>
      </c>
      <c r="I22" s="192" cm="1">
        <f t="array" ref="I22">IF(INDEX('Revue des actions'!$M$4:$M$202,SUMPRODUCT(('Revue des actions'!$D$4:$D$202='Synthèse par Action'!$D22)*('Revue des actions'!$F$4:$F$202="GENERAL")*ROW('Revue des actions'!$D$4:$D$202))-3)=0,"",INDEX('Revue des actions'!$M$4:$M$202,SUMPRODUCT(('Revue des actions'!$D$4:$D$202='Synthèse par Action'!$D22)*('Revue des actions'!$F$4:$F$202="GENERAL")*ROW('Revue des actions'!$D$4:$D$202))-3))</f>
        <v>2023</v>
      </c>
      <c r="J22" s="192" t="str" cm="1">
        <f t="array" ref="J22">IF(INDEX('Revue des actions'!$N$4:$N$202,SUMPRODUCT(('Revue des actions'!$D$4:$D$202='Synthèse par Action'!$D22)*('Revue des actions'!$F$4:$F$202="GENERAL")*ROW('Revue des actions'!$D$4:$D$202))-3)=0,"",INDEX('Revue des actions'!$N$4:$N$202,SUMPRODUCT(('Revue des actions'!$D$4:$D$202='Synthèse par Action'!$D22)*('Revue des actions'!$F$4:$F$202="GENERAL")*ROW('Revue des actions'!$D$4:$D$202))-3))</f>
        <v>Revue</v>
      </c>
      <c r="K22" s="194"/>
      <c r="L22" s="194"/>
      <c r="M22" s="187" t="s">
        <v>70</v>
      </c>
      <c r="N22" s="63" t="s">
        <v>70</v>
      </c>
      <c r="O22" s="63" t="s">
        <v>70</v>
      </c>
      <c r="P22" s="80" t="s">
        <v>28</v>
      </c>
      <c r="Q22" s="80" t="s">
        <v>28</v>
      </c>
      <c r="R22" s="218"/>
      <c r="S22" s="212">
        <f>IF(OR($G22='Statistiques et définitions'!$B$21,$G22='Statistiques et définitions'!$B$22),1,(COUNTIFS('Revue des actions'!$D:$D,'Synthèse par Action'!$D22,'Revue des actions'!$O:$O,"Réalisée")+COUNTIFS('Revue des actions'!$D:$D,'Synthèse par Action'!$D22,'Revue des actions'!$O:$O,"Réalisée et revue à la baisse")+COUNTIFS('Revue des actions'!$D:$D,'Synthèse par Action'!$D22,'Revue des actions'!$O:$O,"En cours")/2+COUNTIFS('Revue des actions'!$D:$D,'Synthèse par Action'!$D22,'Revue des actions'!$O:$O,"Initiée")/4)/COUNTIFS('Revue des actions'!$D:$D,'Synthèse par Action'!$D22))</f>
        <v>1</v>
      </c>
    </row>
    <row r="23" spans="1:19" ht="44" thickBot="1" x14ac:dyDescent="0.4">
      <c r="A23" s="199" t="str">
        <f>INDEX('Revue des actions'!$A$4:$A$202,MATCH('Synthèse par Action'!$D23,'Revue des actions'!$D$4:$D$202,0))</f>
        <v>Orientation4 SOUTENIR LA CROISSANCE VERTE ET L'ÉCONOMIE CIRCULAIRE</v>
      </c>
      <c r="B23" s="199" t="str">
        <f>INDEX('Revue des actions'!$B$4:$B$202,MATCH('Synthèse par Action'!$D23,'Revue des actions'!$D$4:$D$202,0))</f>
        <v>Orientation4</v>
      </c>
      <c r="C23" s="199" t="str">
        <f>INDEX('Revue des actions'!$C$4:$C$202,MATCH('Synthèse par Action'!$D23,'Revue des actions'!$D$4:$D$202,0))</f>
        <v>Obj 2 : Développer l'économie circulaire, le réemploi et le compostage</v>
      </c>
      <c r="D23" s="200">
        <v>4.5</v>
      </c>
      <c r="E23" s="272" t="str">
        <f>VLOOKUP($D23,'Revue des actions'!$D:$V,MATCH(E$2,'Revue des actions'!$D$2:$P$2,0),FALSE)</f>
        <v>4.5 Elaborer un plan d’économie circulaire</v>
      </c>
      <c r="F23" s="192" t="str">
        <f>VLOOKUP($D23,'Revue des actions'!$D:$V,MATCH(F$2,'Revue des actions'!$D$2:$P$2,0),FALSE)</f>
        <v>DEEU</v>
      </c>
      <c r="G23" s="193" t="str" cm="1">
        <f t="array" ref="G23">INDEX('Revue des actions'!$O$4:$O$202,SUMPRODUCT(('Revue des actions'!$D$4:$D$202='Synthèse par Action'!D23)*('Revue des actions'!$F$4:$F$202="GENERAL")*ROW('Revue des actions'!$D$4:$D$202))-3)</f>
        <v>Réalisée</v>
      </c>
      <c r="H23" s="191" t="str" cm="1">
        <f t="array" ref="H23">INDEX('Revue des actions'!$L$4:$L$202,SUMPRODUCT(('Revue des actions'!$D$4:$D$202='Synthèse par Action'!D23)*('Revue des actions'!$F$4:$F$202="GENERAL")*ROW('Revue des actions'!$D$4:$D$202))-3)</f>
        <v>Premier plan EC (2019-2021) qui a permis d'initier un travail transversal en interne (11 directions) autour d'actions diverses de l'EC, et se lancer dans une démarche de double labellisation (Cit'ergie / CITEC)</v>
      </c>
      <c r="I23" s="192" cm="1">
        <f t="array" ref="I23">IF(INDEX('Revue des actions'!$M$4:$M$202,SUMPRODUCT(('Revue des actions'!$D$4:$D$202='Synthèse par Action'!$D23)*('Revue des actions'!$F$4:$F$202="GENERAL")*ROW('Revue des actions'!$D$4:$D$202))-3)=0,"",INDEX('Revue des actions'!$M$4:$M$202,SUMPRODUCT(('Revue des actions'!$D$4:$D$202='Synthèse par Action'!$D23)*('Revue des actions'!$F$4:$F$202="GENERAL")*ROW('Revue des actions'!$D$4:$D$202))-3))</f>
        <v>2022</v>
      </c>
      <c r="J23" s="192" t="str" cm="1">
        <f t="array" ref="J23">IF(INDEX('Revue des actions'!$N$4:$N$202,SUMPRODUCT(('Revue des actions'!$D$4:$D$202='Synthèse par Action'!$D23)*('Revue des actions'!$F$4:$F$202="GENERAL")*ROW('Revue des actions'!$D$4:$D$202))-3)=0,"",INDEX('Revue des actions'!$N$4:$N$202,SUMPRODUCT(('Revue des actions'!$D$4:$D$202='Synthèse par Action'!$D23)*('Revue des actions'!$F$4:$F$202="GENERAL")*ROW('Revue des actions'!$D$4:$D$202))-3))</f>
        <v>Revue</v>
      </c>
      <c r="K23" s="194"/>
      <c r="L23" s="194"/>
      <c r="M23" s="187" t="s">
        <v>70</v>
      </c>
      <c r="N23" s="63" t="s">
        <v>70</v>
      </c>
      <c r="O23" s="63" t="s">
        <v>70</v>
      </c>
      <c r="P23" s="80" t="s">
        <v>25</v>
      </c>
      <c r="Q23" s="80" t="s">
        <v>28</v>
      </c>
      <c r="R23" s="218"/>
      <c r="S23" s="212">
        <f>IF(OR($G23='Statistiques et définitions'!$B$21,$G23='Statistiques et définitions'!$B$22),1,(COUNTIFS('Revue des actions'!$D:$D,'Synthèse par Action'!$D23,'Revue des actions'!$O:$O,"Réalisée")+COUNTIFS('Revue des actions'!$D:$D,'Synthèse par Action'!$D23,'Revue des actions'!$O:$O,"Réalisée et revue à la baisse")+COUNTIFS('Revue des actions'!$D:$D,'Synthèse par Action'!$D23,'Revue des actions'!$O:$O,"En cours")/2+COUNTIFS('Revue des actions'!$D:$D,'Synthèse par Action'!$D23,'Revue des actions'!$O:$O,"Initiée")/4)/COUNTIFS('Revue des actions'!$D:$D,'Synthèse par Action'!$D23))</f>
        <v>1</v>
      </c>
    </row>
    <row r="24" spans="1:19" ht="39.5" thickBot="1" x14ac:dyDescent="0.4">
      <c r="A24" s="199" t="str">
        <f>INDEX('Revue des actions'!$A$4:$A$202,MATCH('Synthèse par Action'!$D24,'Revue des actions'!$D$4:$D$202,0))</f>
        <v>Orientation4 SOUTENIR LA CROISSANCE VERTE ET L'ÉCONOMIE CIRCULAIRE</v>
      </c>
      <c r="B24" s="199" t="str">
        <f>INDEX('Revue des actions'!$B$4:$B$202,MATCH('Synthèse par Action'!$D24,'Revue des actions'!$D$4:$D$202,0))</f>
        <v>Orientation4</v>
      </c>
      <c r="C24" s="199" t="str">
        <f>INDEX('Revue des actions'!$C$4:$C$202,MATCH('Synthèse par Action'!$D24,'Revue des actions'!$D$4:$D$202,0))</f>
        <v>Obj 2 : Développer l'économie circulaire, le réemploi et le compostage</v>
      </c>
      <c r="D24" s="200">
        <v>4.5999999999999996</v>
      </c>
      <c r="E24" s="273" t="str">
        <f>VLOOKUP($D24,'Revue des actions'!$D:$V,MATCH(E$2,'Revue des actions'!$D$2:$P$2,0),FALSE)</f>
        <v>4.6 Encourager le compostage et valoriser les déchets alimentaires</v>
      </c>
      <c r="F24" s="192" t="str">
        <f>VLOOKUP($D24,'Revue des actions'!$D:$V,MATCH(F$2,'Revue des actions'!$D$2:$P$2,0),FALSE)</f>
        <v>DPVD</v>
      </c>
      <c r="G24" s="193" t="str" cm="1">
        <f t="array" ref="G24">INDEX('Revue des actions'!$O$4:$O$202,SUMPRODUCT(('Revue des actions'!$D$4:$D$202='Synthèse par Action'!D24)*('Revue des actions'!$F$4:$F$202="GENERAL")*ROW('Revue des actions'!$D$4:$D$202))-3)</f>
        <v>En cours</v>
      </c>
      <c r="H24" s="191" t="str" cm="1">
        <f t="array" ref="H24">INDEX('Revue des actions'!$L$4:$L$202,SUMPRODUCT(('Revue des actions'!$D$4:$D$202='Synthèse par Action'!D24)*('Revue des actions'!$F$4:$F$202="GENERAL")*ROW('Revue des actions'!$D$4:$D$202))-3)</f>
        <v>Concourir à l'objectif de diminuer les ordures ménagères et assimilées de 7% en 5 ans</v>
      </c>
      <c r="I24" s="192" t="str" cm="1">
        <f t="array" ref="I24">IF(INDEX('Revue des actions'!$M$4:$M$202,SUMPRODUCT(('Revue des actions'!$D$4:$D$202='Synthèse par Action'!$D24)*('Revue des actions'!$F$4:$F$202="GENERAL")*ROW('Revue des actions'!$D$4:$D$202))-3)=0,"",INDEX('Revue des actions'!$M$4:$M$202,SUMPRODUCT(('Revue des actions'!$D$4:$D$202='Synthèse par Action'!$D24)*('Revue des actions'!$F$4:$F$202="GENERAL")*ROW('Revue des actions'!$D$4:$D$202))-3))</f>
        <v/>
      </c>
      <c r="J24" s="192" t="str" cm="1">
        <f t="array" ref="J24">IF(INDEX('Revue des actions'!$N$4:$N$202,SUMPRODUCT(('Revue des actions'!$D$4:$D$202='Synthèse par Action'!$D24)*('Revue des actions'!$F$4:$F$202="GENERAL")*ROW('Revue des actions'!$D$4:$D$202))-3)=0,"",INDEX('Revue des actions'!$N$4:$N$202,SUMPRODUCT(('Revue des actions'!$D$4:$D$202='Synthèse par Action'!$D24)*('Revue des actions'!$F$4:$F$202="GENERAL")*ROW('Revue des actions'!$D$4:$D$202))-3))</f>
        <v>Revue</v>
      </c>
      <c r="K24" s="194"/>
      <c r="L24" s="194"/>
      <c r="M24" s="187" t="s">
        <v>70</v>
      </c>
      <c r="N24" s="63"/>
      <c r="O24" s="63" t="s">
        <v>70</v>
      </c>
      <c r="P24" s="80" t="s">
        <v>28</v>
      </c>
      <c r="Q24" s="80" t="s">
        <v>28</v>
      </c>
      <c r="R24" s="218"/>
      <c r="S24" s="212">
        <f>IF(OR($G24='Statistiques et définitions'!$B$21,$G24='Statistiques et définitions'!$B$22),1,(COUNTIFS('Revue des actions'!$D:$D,'Synthèse par Action'!$D24,'Revue des actions'!$O:$O,"Réalisée")+COUNTIFS('Revue des actions'!$D:$D,'Synthèse par Action'!$D24,'Revue des actions'!$O:$O,"Réalisée et revue à la baisse")+COUNTIFS('Revue des actions'!$D:$D,'Synthèse par Action'!$D24,'Revue des actions'!$O:$O,"En cours")/2+COUNTIFS('Revue des actions'!$D:$D,'Synthèse par Action'!$D24,'Revue des actions'!$O:$O,"Initiée")/4)/COUNTIFS('Revue des actions'!$D:$D,'Synthèse par Action'!$D24))</f>
        <v>0.5</v>
      </c>
    </row>
    <row r="25" spans="1:19" ht="44" thickBot="1" x14ac:dyDescent="0.4">
      <c r="A25" s="199" t="str">
        <f>INDEX('Revue des actions'!$A$4:$A$202,MATCH('Synthèse par Action'!$D25,'Revue des actions'!$D$4:$D$202,0))</f>
        <v>Orientation4 SOUTENIR LA CROISSANCE VERTE ET L'ÉCONOMIE CIRCULAIRE</v>
      </c>
      <c r="B25" s="199" t="str">
        <f>INDEX('Revue des actions'!$B$4:$B$202,MATCH('Synthèse par Action'!$D25,'Revue des actions'!$D$4:$D$202,0))</f>
        <v>Orientation4</v>
      </c>
      <c r="C25" s="199" t="str">
        <f>INDEX('Revue des actions'!$C$4:$C$202,MATCH('Synthèse par Action'!$D25,'Revue des actions'!$D$4:$D$202,0))</f>
        <v>Obj 2 : Développer l'économie circulaire, le réemploi et le compostage</v>
      </c>
      <c r="D25" s="200">
        <v>4.7</v>
      </c>
      <c r="E25" s="273" t="str">
        <f>VLOOKUP($D25,'Revue des actions'!$D:$V,MATCH(E$2,'Revue des actions'!$D$2:$P$2,0),FALSE)</f>
        <v>4.7 Expérimenter le développement d’un local pilote de collecte d’encombrants ménagers valorisables</v>
      </c>
      <c r="F25" s="192" t="str">
        <f>VLOOKUP($D25,'Revue des actions'!$D:$V,MATCH(F$2,'Revue des actions'!$D$2:$P$2,0),FALSE)</f>
        <v>DPVD</v>
      </c>
      <c r="G25" s="193" t="str" cm="1">
        <f t="array" ref="G25">INDEX('Revue des actions'!$O$4:$O$202,SUMPRODUCT(('Revue des actions'!$D$4:$D$202='Synthèse par Action'!D25)*('Revue des actions'!$F$4:$F$202="GENERAL")*ROW('Revue des actions'!$D$4:$D$202))-3)</f>
        <v>Abandonnée</v>
      </c>
      <c r="H25" s="191" cm="1">
        <f t="array" ref="H25">INDEX('Revue des actions'!$L$4:$L$202,SUMPRODUCT(('Revue des actions'!$D$4:$D$202='Synthèse par Action'!D25)*('Revue des actions'!$F$4:$F$202="GENERAL")*ROW('Revue des actions'!$D$4:$D$202))-3)</f>
        <v>0</v>
      </c>
      <c r="I25" s="192" t="str" cm="1">
        <f t="array" ref="I25">IF(INDEX('Revue des actions'!$M$4:$M$202,SUMPRODUCT(('Revue des actions'!$D$4:$D$202='Synthèse par Action'!$D25)*('Revue des actions'!$F$4:$F$202="GENERAL")*ROW('Revue des actions'!$D$4:$D$202))-3)=0,"",INDEX('Revue des actions'!$M$4:$M$202,SUMPRODUCT(('Revue des actions'!$D$4:$D$202='Synthèse par Action'!$D25)*('Revue des actions'!$F$4:$F$202="GENERAL")*ROW('Revue des actions'!$D$4:$D$202))-3))</f>
        <v/>
      </c>
      <c r="J25" s="192" t="str" cm="1">
        <f t="array" ref="J25">IF(INDEX('Revue des actions'!$N$4:$N$202,SUMPRODUCT(('Revue des actions'!$D$4:$D$202='Synthèse par Action'!$D25)*('Revue des actions'!$F$4:$F$202="GENERAL")*ROW('Revue des actions'!$D$4:$D$202))-3)=0,"",INDEX('Revue des actions'!$N$4:$N$202,SUMPRODUCT(('Revue des actions'!$D$4:$D$202='Synthèse par Action'!$D25)*('Revue des actions'!$F$4:$F$202="GENERAL")*ROW('Revue des actions'!$D$4:$D$202))-3))</f>
        <v/>
      </c>
      <c r="K25" s="194"/>
      <c r="L25" s="194"/>
      <c r="M25" s="187" t="s">
        <v>70</v>
      </c>
      <c r="N25" s="63"/>
      <c r="O25" s="63"/>
      <c r="P25" s="80" t="s">
        <v>28</v>
      </c>
      <c r="Q25" s="80" t="s">
        <v>30</v>
      </c>
      <c r="R25" s="218" t="s">
        <v>464</v>
      </c>
      <c r="S25" s="212">
        <f>IF(OR($G25='Statistiques et définitions'!$B$21,$G25='Statistiques et définitions'!$B$22),1,(COUNTIFS('Revue des actions'!$D:$D,'Synthèse par Action'!$D25,'Revue des actions'!$O:$O,"Réalisée")+COUNTIFS('Revue des actions'!$D:$D,'Synthèse par Action'!$D25,'Revue des actions'!$O:$O,"Réalisée et revue à la baisse")+COUNTIFS('Revue des actions'!$D:$D,'Synthèse par Action'!$D25,'Revue des actions'!$O:$O,"En cours")/2+COUNTIFS('Revue des actions'!$D:$D,'Synthèse par Action'!$D25,'Revue des actions'!$O:$O,"Initiée")/4)/COUNTIFS('Revue des actions'!$D:$D,'Synthèse par Action'!$D25))</f>
        <v>0</v>
      </c>
    </row>
    <row r="26" spans="1:19" ht="39.5" thickBot="1" x14ac:dyDescent="0.4">
      <c r="A26" s="201" t="str">
        <f>INDEX('Revue des actions'!$A$4:$A$202,MATCH('Synthèse par Action'!$D26,'Revue des actions'!$D$4:$D$202,0))</f>
        <v>Orientation5 DÉVELOPPER LES ÉNERGIES RENOUVELABLES ET LOCALES</v>
      </c>
      <c r="B26" s="201" t="str">
        <f>INDEX('Revue des actions'!$B$4:$B$202,MATCH('Synthèse par Action'!$D26,'Revue des actions'!$D$4:$D$202,0))</f>
        <v>Orientation5</v>
      </c>
      <c r="C26" s="201" t="str">
        <f>INDEX('Revue des actions'!$C$4:$C$202,MATCH('Synthèse par Action'!$D26,'Revue des actions'!$D$4:$D$202,0))</f>
        <v xml:space="preserve">Obj 1  Favoriser l'émergence des réseaux de chaleur </v>
      </c>
      <c r="D26" s="202">
        <v>5.0999999999999996</v>
      </c>
      <c r="E26" s="191" t="str">
        <f>VLOOKUP($D26,'Revue des actions'!$D:$V,MATCH(E$2,'Revue des actions'!$D$2:$P$2,0),FALSE)</f>
        <v>5.1  Encourager, coordonner le développement de réseaux de chaleur</v>
      </c>
      <c r="F26" s="192" t="str">
        <f>VLOOKUP($D26,'Revue des actions'!$D:$V,MATCH(F$2,'Revue des actions'!$D$2:$P$2,0),FALSE)</f>
        <v>DEEU</v>
      </c>
      <c r="G26" s="193" t="str" cm="1">
        <f t="array" ref="G26">INDEX('Revue des actions'!$O$4:$O$202,SUMPRODUCT(('Revue des actions'!$D$4:$D$202='Synthèse par Action'!D26)*('Revue des actions'!$F$4:$F$202="GENERAL")*ROW('Revue des actions'!$D$4:$D$202))-3)</f>
        <v>En cours</v>
      </c>
      <c r="H26" s="191" t="str" cm="1">
        <f t="array" ref="H26">INDEX('Revue des actions'!$L$4:$L$202,SUMPRODUCT(('Revue des actions'!$D$4:$D$202='Synthèse par Action'!D26)*('Revue des actions'!$F$4:$F$202="GENERAL")*ROW('Revue des actions'!$D$4:$D$202))-3)</f>
        <v>Accroitre le nombre de logements raccordés à un réseau de chaleur</v>
      </c>
      <c r="I26" s="192" t="str" cm="1">
        <f t="array" ref="I26">IF(INDEX('Revue des actions'!$M$4:$M$202,SUMPRODUCT(('Revue des actions'!$D$4:$D$202='Synthèse par Action'!$D26)*('Revue des actions'!$F$4:$F$202="GENERAL")*ROW('Revue des actions'!$D$4:$D$202))-3)=0,"",INDEX('Revue des actions'!$M$4:$M$202,SUMPRODUCT(('Revue des actions'!$D$4:$D$202='Synthèse par Action'!$D26)*('Revue des actions'!$F$4:$F$202="GENERAL")*ROW('Revue des actions'!$D$4:$D$202))-3))</f>
        <v/>
      </c>
      <c r="J26" s="192" t="str" cm="1">
        <f t="array" ref="J26">IF(INDEX('Revue des actions'!$N$4:$N$202,SUMPRODUCT(('Revue des actions'!$D$4:$D$202='Synthèse par Action'!$D26)*('Revue des actions'!$F$4:$F$202="GENERAL")*ROW('Revue des actions'!$D$4:$D$202))-3)=0,"",INDEX('Revue des actions'!$N$4:$N$202,SUMPRODUCT(('Revue des actions'!$D$4:$D$202='Synthèse par Action'!$D26)*('Revue des actions'!$F$4:$F$202="GENERAL")*ROW('Revue des actions'!$D$4:$D$202))-3))</f>
        <v>Revue</v>
      </c>
      <c r="K26" s="194"/>
      <c r="L26" s="194"/>
      <c r="M26" s="187" t="s">
        <v>70</v>
      </c>
      <c r="N26" s="63"/>
      <c r="O26" s="63" t="s">
        <v>70</v>
      </c>
      <c r="P26" s="80" t="s">
        <v>25</v>
      </c>
      <c r="Q26" s="80" t="s">
        <v>30</v>
      </c>
      <c r="R26" s="218"/>
      <c r="S26" s="212">
        <f>IF(OR($G26='Statistiques et définitions'!$B$21,$G26='Statistiques et définitions'!$B$22),1,(COUNTIFS('Revue des actions'!$D:$D,'Synthèse par Action'!$D26,'Revue des actions'!$O:$O,"Réalisée")+COUNTIFS('Revue des actions'!$D:$D,'Synthèse par Action'!$D26,'Revue des actions'!$O:$O,"Réalisée et revue à la baisse")+COUNTIFS('Revue des actions'!$D:$D,'Synthèse par Action'!$D26,'Revue des actions'!$O:$O,"En cours")/2+COUNTIFS('Revue des actions'!$D:$D,'Synthèse par Action'!$D26,'Revue des actions'!$O:$O,"Initiée")/4)/COUNTIFS('Revue des actions'!$D:$D,'Synthèse par Action'!$D26))</f>
        <v>0.66666666666666663</v>
      </c>
    </row>
    <row r="27" spans="1:19" ht="44" thickBot="1" x14ac:dyDescent="0.4">
      <c r="A27" s="201" t="str">
        <f>INDEX('Revue des actions'!$A$4:$A$202,MATCH('Synthèse par Action'!$D27,'Revue des actions'!$D$4:$D$202,0))</f>
        <v>Orientation5 DÉVELOPPER LES ÉNERGIES RENOUVELABLES ET LOCALES</v>
      </c>
      <c r="B27" s="201" t="str">
        <f>INDEX('Revue des actions'!$B$4:$B$202,MATCH('Synthèse par Action'!$D27,'Revue des actions'!$D$4:$D$202,0))</f>
        <v>Orientation5</v>
      </c>
      <c r="C27" s="201" t="str">
        <f>INDEX('Revue des actions'!$C$4:$C$202,MATCH('Synthèse par Action'!$D27,'Revue des actions'!$D$4:$D$202,0))</f>
        <v>Obj 2 : Développer la production d'énergie renouvelable sur le territoire</v>
      </c>
      <c r="D27" s="202">
        <v>5.2</v>
      </c>
      <c r="E27" s="273" t="str">
        <f>VLOOKUP($D27,'Revue des actions'!$D:$V,MATCH(E$2,'Revue des actions'!$D$2:$P$2,0),FALSE)</f>
        <v>5.2 Créer un dispositif d’aides au renouvellement du chauffage et à la production d'énergies renouvelables</v>
      </c>
      <c r="F27" s="192" t="str">
        <f>VLOOKUP($D27,'Revue des actions'!$D:$V,MATCH(F$2,'Revue des actions'!$D$2:$P$2,0),FALSE)</f>
        <v>DHRU</v>
      </c>
      <c r="G27" s="193" t="str" cm="1">
        <f t="array" ref="G27">INDEX('Revue des actions'!$O$4:$O$202,SUMPRODUCT(('Revue des actions'!$D$4:$D$202='Synthèse par Action'!D27)*('Revue des actions'!$F$4:$F$202="GENERAL")*ROW('Revue des actions'!$D$4:$D$202))-3)</f>
        <v>Abandonnée</v>
      </c>
      <c r="H27" s="191" cm="1">
        <f t="array" ref="H27">INDEX('Revue des actions'!$L$4:$L$202,SUMPRODUCT(('Revue des actions'!$D$4:$D$202='Synthèse par Action'!D27)*('Revue des actions'!$F$4:$F$202="GENERAL")*ROW('Revue des actions'!$D$4:$D$202))-3)</f>
        <v>0</v>
      </c>
      <c r="I27" s="192" t="str" cm="1">
        <f t="array" ref="I27">IF(INDEX('Revue des actions'!$M$4:$M$202,SUMPRODUCT(('Revue des actions'!$D$4:$D$202='Synthèse par Action'!$D27)*('Revue des actions'!$F$4:$F$202="GENERAL")*ROW('Revue des actions'!$D$4:$D$202))-3)=0,"",INDEX('Revue des actions'!$M$4:$M$202,SUMPRODUCT(('Revue des actions'!$D$4:$D$202='Synthèse par Action'!$D27)*('Revue des actions'!$F$4:$F$202="GENERAL")*ROW('Revue des actions'!$D$4:$D$202))-3))</f>
        <v/>
      </c>
      <c r="J27" s="192" t="str" cm="1">
        <f t="array" ref="J27">IF(INDEX('Revue des actions'!$N$4:$N$202,SUMPRODUCT(('Revue des actions'!$D$4:$D$202='Synthèse par Action'!$D27)*('Revue des actions'!$F$4:$F$202="GENERAL")*ROW('Revue des actions'!$D$4:$D$202))-3)=0,"",INDEX('Revue des actions'!$N$4:$N$202,SUMPRODUCT(('Revue des actions'!$D$4:$D$202='Synthèse par Action'!$D27)*('Revue des actions'!$F$4:$F$202="GENERAL")*ROW('Revue des actions'!$D$4:$D$202))-3))</f>
        <v/>
      </c>
      <c r="K27" s="194"/>
      <c r="L27" s="194"/>
      <c r="M27" s="187" t="s">
        <v>70</v>
      </c>
      <c r="N27" s="63" t="s">
        <v>70</v>
      </c>
      <c r="O27" s="274" t="s">
        <v>70</v>
      </c>
      <c r="P27" s="80" t="s">
        <v>25</v>
      </c>
      <c r="Q27" s="80" t="s">
        <v>30</v>
      </c>
      <c r="R27" s="218"/>
      <c r="S27" s="212">
        <f>IF(OR($G27='Statistiques et définitions'!$B$21,$G27='Statistiques et définitions'!$B$22),1,(COUNTIFS('Revue des actions'!$D:$D,'Synthèse par Action'!$D27,'Revue des actions'!$O:$O,"Réalisée")+COUNTIFS('Revue des actions'!$D:$D,'Synthèse par Action'!$D27,'Revue des actions'!$O:$O,"Réalisée et revue à la baisse")+COUNTIFS('Revue des actions'!$D:$D,'Synthèse par Action'!$D27,'Revue des actions'!$O:$O,"En cours")/2+COUNTIFS('Revue des actions'!$D:$D,'Synthèse par Action'!$D27,'Revue des actions'!$O:$O,"Initiée")/4)/COUNTIFS('Revue des actions'!$D:$D,'Synthèse par Action'!$D27))</f>
        <v>0</v>
      </c>
    </row>
    <row r="28" spans="1:19" ht="42.65" customHeight="1" thickBot="1" x14ac:dyDescent="0.4">
      <c r="A28" s="201" t="str">
        <f>INDEX('Revue des actions'!$A$4:$A$202,MATCH('Synthèse par Action'!$D28,'Revue des actions'!$D$4:$D$202,0))</f>
        <v>Orientation5 DÉVELOPPER LES ÉNERGIES RENOUVELABLES ET LOCALES</v>
      </c>
      <c r="B28" s="201" t="str">
        <f>INDEX('Revue des actions'!$B$4:$B$202,MATCH('Synthèse par Action'!$D28,'Revue des actions'!$D$4:$D$202,0))</f>
        <v>Orientation5</v>
      </c>
      <c r="C28" s="201" t="str">
        <f>INDEX('Revue des actions'!$C$4:$C$202,MATCH('Synthèse par Action'!$D28,'Revue des actions'!$D$4:$D$202,0))</f>
        <v>Obj 2 : Développer la production d'énergie renouvelable sur le territoire</v>
      </c>
      <c r="D28" s="202" t="s">
        <v>256</v>
      </c>
      <c r="E28" s="271" t="str">
        <f>VLOOKUP($D28,'Revue des actions'!$D:$V,MATCH(E$2,'Revue des actions'!$D$2:$P$2,0),FALSE)</f>
        <v>5.4 Soutenir les initiatives citoyennes en matière d’énergies renouvelables</v>
      </c>
      <c r="F28" s="192" t="str">
        <f>VLOOKUP($D28,'Revue des actions'!$D:$V,MATCH(F$2,'Revue des actions'!$D$2:$P$2,0),FALSE)</f>
        <v>DEEU</v>
      </c>
      <c r="G28" s="193" t="str" cm="1">
        <f t="array" ref="G28">INDEX('Revue des actions'!$O$4:$O$202,SUMPRODUCT(('Revue des actions'!$D$4:$D$202='Synthèse par Action'!D28)*('Revue des actions'!$F$4:$F$202="GENERAL")*ROW('Revue des actions'!$D$4:$D$202))-3)</f>
        <v>Réalisée</v>
      </c>
      <c r="H28" s="191" t="str" cm="1">
        <f t="array" ref="H28">INDEX('Revue des actions'!$L$4:$L$202,SUMPRODUCT(('Revue des actions'!$D$4:$D$202='Synthèse par Action'!D28)*('Revue des actions'!$F$4:$F$202="GENERAL")*ROW('Revue des actions'!$D$4:$D$202))-3)</f>
        <v>Augmenter la production d'énergie renouvelable sur le territoire</v>
      </c>
      <c r="I28" s="192" cm="1">
        <f t="array" ref="I28">IF(INDEX('Revue des actions'!$M$4:$M$202,SUMPRODUCT(('Revue des actions'!$D$4:$D$202='Synthèse par Action'!$D28)*('Revue des actions'!$F$4:$F$202="GENERAL")*ROW('Revue des actions'!$D$4:$D$202))-3)=0,"",INDEX('Revue des actions'!$M$4:$M$202,SUMPRODUCT(('Revue des actions'!$D$4:$D$202='Synthèse par Action'!$D28)*('Revue des actions'!$F$4:$F$202="GENERAL")*ROW('Revue des actions'!$D$4:$D$202))-3))</f>
        <v>2019</v>
      </c>
      <c r="J28" s="192" t="str" cm="1">
        <f t="array" ref="J28">IF(INDEX('Revue des actions'!$N$4:$N$202,SUMPRODUCT(('Revue des actions'!$D$4:$D$202='Synthèse par Action'!$D28)*('Revue des actions'!$F$4:$F$202="GENERAL")*ROW('Revue des actions'!$D$4:$D$202))-3)=0,"",INDEX('Revue des actions'!$N$4:$N$202,SUMPRODUCT(('Revue des actions'!$D$4:$D$202='Synthèse par Action'!$D28)*('Revue des actions'!$F$4:$F$202="GENERAL")*ROW('Revue des actions'!$D$4:$D$202))-3))</f>
        <v>Nouvelle</v>
      </c>
      <c r="K28" s="194"/>
      <c r="L28" s="194"/>
      <c r="M28" s="187" t="s">
        <v>70</v>
      </c>
      <c r="N28" s="63"/>
      <c r="O28" s="63" t="s">
        <v>70</v>
      </c>
      <c r="P28" s="80" t="s">
        <v>25</v>
      </c>
      <c r="Q28" s="80" t="s">
        <v>30</v>
      </c>
      <c r="R28" s="218"/>
      <c r="S28" s="212">
        <f>IF(OR($G28='Statistiques et définitions'!$B$21,$G28='Statistiques et définitions'!$B$22),1,(COUNTIFS('Revue des actions'!$D:$D,'Synthèse par Action'!$D28,'Revue des actions'!$O:$O,"Réalisée")+COUNTIFS('Revue des actions'!$D:$D,'Synthèse par Action'!$D28,'Revue des actions'!$O:$O,"Réalisée et revue à la baisse")+COUNTIFS('Revue des actions'!$D:$D,'Synthèse par Action'!$D28,'Revue des actions'!$O:$O,"En cours")/2+COUNTIFS('Revue des actions'!$D:$D,'Synthèse par Action'!$D28,'Revue des actions'!$O:$O,"Initiée")/4)/COUNTIFS('Revue des actions'!$D:$D,'Synthèse par Action'!$D28))</f>
        <v>1</v>
      </c>
    </row>
    <row r="29" spans="1:19" ht="58.5" thickBot="1" x14ac:dyDescent="0.4">
      <c r="A29" s="201" t="str">
        <f>INDEX('Revue des actions'!$A$4:$A$202,MATCH('Synthèse par Action'!$D29,'Revue des actions'!$D$4:$D$202,0))</f>
        <v>Orientation5 DÉVELOPPER LES ÉNERGIES RENOUVELABLES ET LOCALES</v>
      </c>
      <c r="B29" s="201" t="str">
        <f>INDEX('Revue des actions'!$B$4:$B$202,MATCH('Synthèse par Action'!$D29,'Revue des actions'!$D$4:$D$202,0))</f>
        <v>Orientation5</v>
      </c>
      <c r="C29" s="201" t="str">
        <f>INDEX('Revue des actions'!$C$4:$C$202,MATCH('Synthèse par Action'!$D29,'Revue des actions'!$D$4:$D$202,0))</f>
        <v>Obj 3 : Planifier la transition energétique du pays</v>
      </c>
      <c r="D29" s="202">
        <v>5.3</v>
      </c>
      <c r="E29" s="271" t="str">
        <f>VLOOKUP($D29,'Revue des actions'!$D:$V,MATCH(E$2,'Revue des actions'!$D$2:$P$2,0),FALSE)</f>
        <v xml:space="preserve">5.3 Lancer un schéma directeur des énergies </v>
      </c>
      <c r="F29" s="192" t="str">
        <f>VLOOKUP($D29,'Revue des actions'!$D:$V,MATCH(F$2,'Revue des actions'!$D$2:$P$2,0),FALSE)</f>
        <v>DEEU</v>
      </c>
      <c r="G29" s="193" t="str" cm="1">
        <f t="array" ref="G29">INDEX('Revue des actions'!$O$4:$O$202,SUMPRODUCT(('Revue des actions'!$D$4:$D$202='Synthèse par Action'!D29)*('Revue des actions'!$F$4:$F$202="GENERAL")*ROW('Revue des actions'!$D$4:$D$202))-3)</f>
        <v>Réalisée</v>
      </c>
      <c r="H29" s="191" t="str" cm="1">
        <f t="array" ref="H29">INDEX('Revue des actions'!$L$4:$L$202,SUMPRODUCT(('Revue des actions'!$D$4:$D$202='Synthèse par Action'!D29)*('Revue des actions'!$F$4:$F$202="GENERAL")*ROW('Revue des actions'!$D$4:$D$202))-3)</f>
        <v>Planifier les actions de maîtrise de l'énergie et développement des EnR</v>
      </c>
      <c r="I29" s="192" cm="1">
        <f t="array" ref="I29">IF(INDEX('Revue des actions'!$M$4:$M$202,SUMPRODUCT(('Revue des actions'!$D$4:$D$202='Synthèse par Action'!$D29)*('Revue des actions'!$F$4:$F$202="GENERAL")*ROW('Revue des actions'!$D$4:$D$202))-3)=0,"",INDEX('Revue des actions'!$M$4:$M$202,SUMPRODUCT(('Revue des actions'!$D$4:$D$202='Synthèse par Action'!$D29)*('Revue des actions'!$F$4:$F$202="GENERAL")*ROW('Revue des actions'!$D$4:$D$202))-3))</f>
        <v>2022</v>
      </c>
      <c r="J29" s="192" t="str" cm="1">
        <f t="array" ref="J29">IF(INDEX('Revue des actions'!$N$4:$N$202,SUMPRODUCT(('Revue des actions'!$D$4:$D$202='Synthèse par Action'!$D29)*('Revue des actions'!$F$4:$F$202="GENERAL")*ROW('Revue des actions'!$D$4:$D$202))-3)=0,"",INDEX('Revue des actions'!$N$4:$N$202,SUMPRODUCT(('Revue des actions'!$D$4:$D$202='Synthèse par Action'!$D29)*('Revue des actions'!$F$4:$F$202="GENERAL")*ROW('Revue des actions'!$D$4:$D$202))-3))</f>
        <v>Nouvelle</v>
      </c>
      <c r="K29" s="194"/>
      <c r="L29" s="194"/>
      <c r="M29" s="187" t="s">
        <v>70</v>
      </c>
      <c r="N29" s="63"/>
      <c r="O29" s="274" t="s">
        <v>70</v>
      </c>
      <c r="P29" s="80" t="s">
        <v>25</v>
      </c>
      <c r="Q29" s="80" t="s">
        <v>30</v>
      </c>
      <c r="R29" s="218" t="s">
        <v>465</v>
      </c>
      <c r="S29" s="212">
        <f>IF(OR($G29='Statistiques et définitions'!$B$21,$G29='Statistiques et définitions'!$B$22),1,(COUNTIFS('Revue des actions'!$D:$D,'Synthèse par Action'!$D29,'Revue des actions'!$O:$O,"Réalisée")+COUNTIFS('Revue des actions'!$D:$D,'Synthèse par Action'!$D29,'Revue des actions'!$O:$O,"Réalisée et revue à la baisse")+COUNTIFS('Revue des actions'!$D:$D,'Synthèse par Action'!$D29,'Revue des actions'!$O:$O,"En cours")/2+COUNTIFS('Revue des actions'!$D:$D,'Synthèse par Action'!$D29,'Revue des actions'!$O:$O,"Initiée")/4)/COUNTIFS('Revue des actions'!$D:$D,'Synthèse par Action'!$D29))</f>
        <v>1</v>
      </c>
    </row>
    <row r="30" spans="1:19" ht="52.5" thickBot="1" x14ac:dyDescent="0.4">
      <c r="A30" s="203" t="str">
        <f>INDEX('Revue des actions'!$A$4:$A$202,MATCH('Synthèse par Action'!$D30,'Revue des actions'!$D$4:$D$202,0))</f>
        <v>Orientation6 RENDRE LES CITOYENS ACTEURS DE LA TRANSITION ENERGETIQUE DE LEUR TERRITOIRE</v>
      </c>
      <c r="B30" s="203" t="str">
        <f>INDEX('Revue des actions'!$B$4:$B$202,MATCH('Synthèse par Action'!$D30,'Revue des actions'!$D$4:$D$202,0))</f>
        <v>Orientation6</v>
      </c>
      <c r="C30" s="203" t="str">
        <f>INDEX('Revue des actions'!$C$4:$C$202,MATCH('Synthèse par Action'!$D30,'Revue des actions'!$D$4:$D$202,0))</f>
        <v>Obj 1 : Sensibiliser les habitants aux enjeux de l'énergie et du climat</v>
      </c>
      <c r="D30" s="204">
        <v>6.1</v>
      </c>
      <c r="E30" s="271" t="str">
        <f>VLOOKUP($D30,'Revue des actions'!$D:$V,MATCH(E$2,'Revue des actions'!$D$2:$P$2,0),FALSE)</f>
        <v>6.1  Déployer le défi "les Éco-Mômes" auprès des centres de loisirs</v>
      </c>
      <c r="F30" s="192" t="str">
        <f>VLOOKUP($D30,'Revue des actions'!$D:$V,MATCH(F$2,'Revue des actions'!$D$2:$P$2,0),FALSE)</f>
        <v>DEEU</v>
      </c>
      <c r="G30" s="193" t="str" cm="1">
        <f t="array" ref="G30">INDEX('Revue des actions'!$O$4:$O$202,SUMPRODUCT(('Revue des actions'!$D$4:$D$202='Synthèse par Action'!D30)*('Revue des actions'!$F$4:$F$202="GENERAL")*ROW('Revue des actions'!$D$4:$D$202))-3)</f>
        <v>Réalisée</v>
      </c>
      <c r="H30" s="191" t="str" cm="1">
        <f t="array" ref="H30">INDEX('Revue des actions'!$L$4:$L$202,SUMPRODUCT(('Revue des actions'!$D$4:$D$202='Synthèse par Action'!D30)*('Revue des actions'!$F$4:$F$202="GENERAL")*ROW('Revue des actions'!$D$4:$D$202))-3)</f>
        <v xml:space="preserve">Mettre à disposition des villes les outils pédagogiques pour sensibiliser les enfants </v>
      </c>
      <c r="I30" s="192" cm="1">
        <f t="array" ref="I30">IF(INDEX('Revue des actions'!$M$4:$M$202,SUMPRODUCT(('Revue des actions'!$D$4:$D$202='Synthèse par Action'!$D30)*('Revue des actions'!$F$4:$F$202="GENERAL")*ROW('Revue des actions'!$D$4:$D$202))-3)=0,"",INDEX('Revue des actions'!$M$4:$M$202,SUMPRODUCT(('Revue des actions'!$D$4:$D$202='Synthèse par Action'!$D30)*('Revue des actions'!$F$4:$F$202="GENERAL")*ROW('Revue des actions'!$D$4:$D$202))-3))</f>
        <v>2021</v>
      </c>
      <c r="J30" s="192" t="str" cm="1">
        <f t="array" ref="J30">IF(INDEX('Revue des actions'!$N$4:$N$202,SUMPRODUCT(('Revue des actions'!$D$4:$D$202='Synthèse par Action'!$D30)*('Revue des actions'!$F$4:$F$202="GENERAL")*ROW('Revue des actions'!$D$4:$D$202))-3)=0,"",INDEX('Revue des actions'!$N$4:$N$202,SUMPRODUCT(('Revue des actions'!$D$4:$D$202='Synthèse par Action'!$D30)*('Revue des actions'!$F$4:$F$202="GENERAL")*ROW('Revue des actions'!$D$4:$D$202))-3))</f>
        <v>Revue</v>
      </c>
      <c r="K30" s="194"/>
      <c r="L30" s="194"/>
      <c r="M30" s="187" t="s">
        <v>70</v>
      </c>
      <c r="N30" s="63"/>
      <c r="O30" s="63"/>
      <c r="P30" s="80" t="s">
        <v>28</v>
      </c>
      <c r="Q30" s="80" t="s">
        <v>30</v>
      </c>
      <c r="R30" s="218" t="s">
        <v>466</v>
      </c>
      <c r="S30" s="212">
        <f>IF(OR($G30='Statistiques et définitions'!$B$21,$G30='Statistiques et définitions'!$B$22),1,(COUNTIFS('Revue des actions'!$D:$D,'Synthèse par Action'!$D30,'Revue des actions'!$O:$O,"Réalisée")+COUNTIFS('Revue des actions'!$D:$D,'Synthèse par Action'!$D30,'Revue des actions'!$O:$O,"Réalisée et revue à la baisse")+COUNTIFS('Revue des actions'!$D:$D,'Synthèse par Action'!$D30,'Revue des actions'!$O:$O,"En cours")/2+COUNTIFS('Revue des actions'!$D:$D,'Synthèse par Action'!$D30,'Revue des actions'!$O:$O,"Initiée")/4)/COUNTIFS('Revue des actions'!$D:$D,'Synthèse par Action'!$D30))</f>
        <v>1</v>
      </c>
    </row>
    <row r="31" spans="1:19" ht="52.5" thickBot="1" x14ac:dyDescent="0.4">
      <c r="A31" s="203" t="str">
        <f>INDEX('Revue des actions'!$A$4:$A$202,MATCH('Synthèse par Action'!$D31,'Revue des actions'!$D$4:$D$202,0))</f>
        <v>Orientation6 RENDRE LES CITOYENS ACTEURS DE LA TRANSITION ENERGETIQUE DE LEUR TERRITOIRE</v>
      </c>
      <c r="B31" s="203" t="str">
        <f>INDEX('Revue des actions'!$B$4:$B$202,MATCH('Synthèse par Action'!$D31,'Revue des actions'!$D$4:$D$202,0))</f>
        <v>Orientation6</v>
      </c>
      <c r="C31" s="203" t="str">
        <f>INDEX('Revue des actions'!$C$4:$C$202,MATCH('Synthèse par Action'!$D31,'Revue des actions'!$D$4:$D$202,0))</f>
        <v>Obj 1 : Sensibiliser les habitants aux enjeux de l'énergie et du climat</v>
      </c>
      <c r="D31" s="204">
        <v>6.2</v>
      </c>
      <c r="E31" s="273" t="str">
        <f>VLOOKUP($D31,'Revue des actions'!$D:$V,MATCH(E$2,'Revue des actions'!$D$2:$P$2,0),FALSE)</f>
        <v>6.2 Sensibiliser les habitants à la réduction des déchets et à la consommation responsable</v>
      </c>
      <c r="F31" s="192" t="str">
        <f>VLOOKUP($D31,'Revue des actions'!$D:$V,MATCH(F$2,'Revue des actions'!$D$2:$P$2,0),FALSE)</f>
        <v>DPVD</v>
      </c>
      <c r="G31" s="193" t="str" cm="1">
        <f t="array" ref="G31">INDEX('Revue des actions'!$O$4:$O$202,SUMPRODUCT(('Revue des actions'!$D$4:$D$202='Synthèse par Action'!D31)*('Revue des actions'!$F$4:$F$202="GENERAL")*ROW('Revue des actions'!$D$4:$D$202))-3)</f>
        <v>Réalisée</v>
      </c>
      <c r="H31" s="191" t="str" cm="1">
        <f t="array" ref="H31">INDEX('Revue des actions'!$L$4:$L$202,SUMPRODUCT(('Revue des actions'!$D$4:$D$202='Synthèse par Action'!D31)*('Revue des actions'!$F$4:$F$202="GENERAL")*ROW('Revue des actions'!$D$4:$D$202))-3)</f>
        <v>Concourir à l'objectif de diminuer les ordures ménagères et assimilées de 7% en 5 ans</v>
      </c>
      <c r="I31" s="192" cm="1">
        <f t="array" ref="I31">IF(INDEX('Revue des actions'!$M$4:$M$202,SUMPRODUCT(('Revue des actions'!$D$4:$D$202='Synthèse par Action'!$D31)*('Revue des actions'!$F$4:$F$202="GENERAL")*ROW('Revue des actions'!$D$4:$D$202))-3)=0,"",INDEX('Revue des actions'!$M$4:$M$202,SUMPRODUCT(('Revue des actions'!$D$4:$D$202='Synthèse par Action'!$D31)*('Revue des actions'!$F$4:$F$202="GENERAL")*ROW('Revue des actions'!$D$4:$D$202))-3))</f>
        <v>2023</v>
      </c>
      <c r="J31" s="192" t="str" cm="1">
        <f t="array" ref="J31">IF(INDEX('Revue des actions'!$N$4:$N$202,SUMPRODUCT(('Revue des actions'!$D$4:$D$202='Synthèse par Action'!$D31)*('Revue des actions'!$F$4:$F$202="GENERAL")*ROW('Revue des actions'!$D$4:$D$202))-3)=0,"",INDEX('Revue des actions'!$N$4:$N$202,SUMPRODUCT(('Revue des actions'!$D$4:$D$202='Synthèse par Action'!$D31)*('Revue des actions'!$F$4:$F$202="GENERAL")*ROW('Revue des actions'!$D$4:$D$202))-3))</f>
        <v/>
      </c>
      <c r="K31" s="194"/>
      <c r="L31" s="194"/>
      <c r="M31" s="187" t="s">
        <v>70</v>
      </c>
      <c r="N31" s="63"/>
      <c r="O31" s="63"/>
      <c r="P31" s="80" t="s">
        <v>28</v>
      </c>
      <c r="Q31" s="80" t="s">
        <v>30</v>
      </c>
      <c r="R31" s="218"/>
      <c r="S31" s="212">
        <f>IF(OR($G31='Statistiques et définitions'!$B$21,$G31='Statistiques et définitions'!$B$22),1,(COUNTIFS('Revue des actions'!$D:$D,'Synthèse par Action'!$D31,'Revue des actions'!$O:$O,"Réalisée")+COUNTIFS('Revue des actions'!$D:$D,'Synthèse par Action'!$D31,'Revue des actions'!$O:$O,"Réalisée et revue à la baisse")+COUNTIFS('Revue des actions'!$D:$D,'Synthèse par Action'!$D31,'Revue des actions'!$O:$O,"En cours")/2+COUNTIFS('Revue des actions'!$D:$D,'Synthèse par Action'!$D31,'Revue des actions'!$O:$O,"Initiée")/4)/COUNTIFS('Revue des actions'!$D:$D,'Synthèse par Action'!$D31))</f>
        <v>1</v>
      </c>
    </row>
    <row r="32" spans="1:19" ht="52.5" thickBot="1" x14ac:dyDescent="0.4">
      <c r="A32" s="203" t="str">
        <f>INDEX('Revue des actions'!$A$4:$A$202,MATCH('Synthèse par Action'!$D32,'Revue des actions'!$D$4:$D$202,0))</f>
        <v>Orientation6 RENDRE LES CITOYENS ACTEURS DE LA TRANSITION ENERGETIQUE DE LEUR TERRITOIRE</v>
      </c>
      <c r="B32" s="203" t="str">
        <f>INDEX('Revue des actions'!$B$4:$B$202,MATCH('Synthèse par Action'!$D32,'Revue des actions'!$D$4:$D$202,0))</f>
        <v>Orientation6</v>
      </c>
      <c r="C32" s="203" t="str">
        <f>INDEX('Revue des actions'!$C$4:$C$202,MATCH('Synthèse par Action'!$D32,'Revue des actions'!$D$4:$D$202,0))</f>
        <v>Obj 1 : Sensibiliser les habitants aux enjeux de l'énergie et du climat</v>
      </c>
      <c r="D32" s="204">
        <v>6.3</v>
      </c>
      <c r="E32" s="191" t="str">
        <f>VLOOKUP($D32,'Revue des actions'!$D:$V,MATCH(E$2,'Revue des actions'!$D$2:$P$2,0),FALSE)</f>
        <v>6.3 Mettre en œuvre le defi "Familles à énergie positive</v>
      </c>
      <c r="F32" s="192" t="str">
        <f>VLOOKUP($D32,'Revue des actions'!$D:$V,MATCH(F$2,'Revue des actions'!$D$2:$P$2,0),FALSE)</f>
        <v>DEEU</v>
      </c>
      <c r="G32" s="193" t="str" cm="1">
        <f t="array" ref="G32">INDEX('Revue des actions'!$O$4:$O$202,SUMPRODUCT(('Revue des actions'!$D$4:$D$202='Synthèse par Action'!D32)*('Revue des actions'!$F$4:$F$202="GENERAL")*ROW('Revue des actions'!$D$4:$D$202))-3)</f>
        <v>Réalisée</v>
      </c>
      <c r="H32" s="191" cm="1">
        <f t="array" ref="H32">INDEX('Revue des actions'!$L$4:$L$202,SUMPRODUCT(('Revue des actions'!$D$4:$D$202='Synthèse par Action'!D32)*('Revue des actions'!$F$4:$F$202="GENERAL")*ROW('Revue des actions'!$D$4:$D$202))-3)</f>
        <v>0</v>
      </c>
      <c r="I32" s="192" cm="1">
        <f t="array" ref="I32">IF(INDEX('Revue des actions'!$M$4:$M$202,SUMPRODUCT(('Revue des actions'!$D$4:$D$202='Synthèse par Action'!$D32)*('Revue des actions'!$F$4:$F$202="GENERAL")*ROW('Revue des actions'!$D$4:$D$202))-3)=0,"",INDEX('Revue des actions'!$M$4:$M$202,SUMPRODUCT(('Revue des actions'!$D$4:$D$202='Synthèse par Action'!$D32)*('Revue des actions'!$F$4:$F$202="GENERAL")*ROW('Revue des actions'!$D$4:$D$202))-3))</f>
        <v>2021</v>
      </c>
      <c r="J32" s="192" t="str" cm="1">
        <f t="array" ref="J32">IF(INDEX('Revue des actions'!$N$4:$N$202,SUMPRODUCT(('Revue des actions'!$D$4:$D$202='Synthèse par Action'!$D32)*('Revue des actions'!$F$4:$F$202="GENERAL")*ROW('Revue des actions'!$D$4:$D$202))-3)=0,"",INDEX('Revue des actions'!$N$4:$N$202,SUMPRODUCT(('Revue des actions'!$D$4:$D$202='Synthèse par Action'!$D32)*('Revue des actions'!$F$4:$F$202="GENERAL")*ROW('Revue des actions'!$D$4:$D$202))-3))</f>
        <v/>
      </c>
      <c r="K32" s="194"/>
      <c r="L32" s="194"/>
      <c r="M32" s="187" t="s">
        <v>70</v>
      </c>
      <c r="N32" s="63"/>
      <c r="O32" s="63"/>
      <c r="P32" s="80" t="s">
        <v>28</v>
      </c>
      <c r="Q32" s="80" t="s">
        <v>30</v>
      </c>
      <c r="R32" s="218" t="s">
        <v>467</v>
      </c>
      <c r="S32" s="212">
        <f>IF(OR($G32='Statistiques et définitions'!$B$21,$G32='Statistiques et définitions'!$B$22),1,(COUNTIFS('Revue des actions'!$D:$D,'Synthèse par Action'!$D32,'Revue des actions'!$O:$O,"Réalisée")+COUNTIFS('Revue des actions'!$D:$D,'Synthèse par Action'!$D32,'Revue des actions'!$O:$O,"Réalisée et revue à la baisse")+COUNTIFS('Revue des actions'!$D:$D,'Synthèse par Action'!$D32,'Revue des actions'!$O:$O,"En cours")/2+COUNTIFS('Revue des actions'!$D:$D,'Synthèse par Action'!$D32,'Revue des actions'!$O:$O,"Initiée")/4)/COUNTIFS('Revue des actions'!$D:$D,'Synthèse par Action'!$D32))</f>
        <v>1</v>
      </c>
    </row>
    <row r="33" spans="1:19" ht="39.5" thickBot="1" x14ac:dyDescent="0.4">
      <c r="A33" s="205" t="str">
        <f>INDEX('Revue des actions'!$A$4:$A$202,MATCH('Synthèse par Action'!$D33,'Revue des actions'!$D$4:$D$202,0))</f>
        <v>Orientation7 RENDRE EXEMPLAIRE L’ADMINISTRATION D’EST ENSEMBLE</v>
      </c>
      <c r="B33" s="205" t="str">
        <f>INDEX('Revue des actions'!$B$4:$B$202,MATCH('Synthèse par Action'!$D33,'Revue des actions'!$D$4:$D$202,0))</f>
        <v>Orientation7</v>
      </c>
      <c r="C33" s="205" t="str">
        <f>INDEX('Revue des actions'!$C$4:$C$202,MATCH('Synthèse par Action'!$D33,'Revue des actions'!$D$4:$D$202,0))</f>
        <v>Obj 1 : Réduire l'empreinte carbone des déplacements quotidiens des agents</v>
      </c>
      <c r="D33" s="206">
        <v>7.1</v>
      </c>
      <c r="E33" s="191" t="str">
        <f>VLOOKUP($D33,'Revue des actions'!$D:$V,MATCH(E$2,'Revue des actions'!$D$2:$P$2,0),FALSE)</f>
        <v xml:space="preserve">7.1 Instaurer une indemnité kilométrique vélo pour les trajets domicile-travail des agents </v>
      </c>
      <c r="F33" s="192" t="str">
        <f>VLOOKUP($D33,'Revue des actions'!$D:$V,MATCH(F$2,'Revue des actions'!$D$2:$P$2,0),FALSE)</f>
        <v>DRH</v>
      </c>
      <c r="G33" s="193" t="str" cm="1">
        <f t="array" ref="G33">INDEX('Revue des actions'!$O$4:$O$202,SUMPRODUCT(('Revue des actions'!$D$4:$D$202='Synthèse par Action'!D33)*('Revue des actions'!$F$4:$F$202="GENERAL")*ROW('Revue des actions'!$D$4:$D$202))-3)</f>
        <v>Réalisée</v>
      </c>
      <c r="H33" s="191" t="str" cm="1">
        <f t="array" ref="H33">INDEX('Revue des actions'!$L$4:$L$202,SUMPRODUCT(('Revue des actions'!$D$4:$D$202='Synthèse par Action'!D33)*('Revue des actions'!$F$4:$F$202="GENERAL")*ROW('Revue des actions'!$D$4:$D$202))-3)</f>
        <v>Inciter les agents à se déplacer en modes actifs dans leur déplacement domicile-travail</v>
      </c>
      <c r="I33" s="192" cm="1">
        <f t="array" ref="I33">IF(INDEX('Revue des actions'!$M$4:$M$202,SUMPRODUCT(('Revue des actions'!$D$4:$D$202='Synthèse par Action'!$D33)*('Revue des actions'!$F$4:$F$202="GENERAL")*ROW('Revue des actions'!$D$4:$D$202))-3)=0,"",INDEX('Revue des actions'!$M$4:$M$202,SUMPRODUCT(('Revue des actions'!$D$4:$D$202='Synthèse par Action'!$D33)*('Revue des actions'!$F$4:$F$202="GENERAL")*ROW('Revue des actions'!$D$4:$D$202))-3))</f>
        <v>2020</v>
      </c>
      <c r="J33" s="192" t="str" cm="1">
        <f t="array" ref="J33">IF(INDEX('Revue des actions'!$N$4:$N$202,SUMPRODUCT(('Revue des actions'!$D$4:$D$202='Synthèse par Action'!$D33)*('Revue des actions'!$F$4:$F$202="GENERAL")*ROW('Revue des actions'!$D$4:$D$202))-3)=0,"",INDEX('Revue des actions'!$N$4:$N$202,SUMPRODUCT(('Revue des actions'!$D$4:$D$202='Synthèse par Action'!$D33)*('Revue des actions'!$F$4:$F$202="GENERAL")*ROW('Revue des actions'!$D$4:$D$202))-3))</f>
        <v/>
      </c>
      <c r="K33" s="194"/>
      <c r="L33" s="194"/>
      <c r="M33" s="187" t="s">
        <v>70</v>
      </c>
      <c r="N33" s="63"/>
      <c r="O33" s="63" t="s">
        <v>70</v>
      </c>
      <c r="P33" s="80" t="s">
        <v>28</v>
      </c>
      <c r="Q33" s="80" t="s">
        <v>30</v>
      </c>
      <c r="R33" s="218"/>
      <c r="S33" s="212">
        <f>IF(OR($G33='Statistiques et définitions'!$B$21,$G33='Statistiques et définitions'!$B$22),1,(COUNTIFS('Revue des actions'!$D:$D,'Synthèse par Action'!$D33,'Revue des actions'!$O:$O,"Réalisée")+COUNTIFS('Revue des actions'!$D:$D,'Synthèse par Action'!$D33,'Revue des actions'!$O:$O,"Réalisée et revue à la baisse")+COUNTIFS('Revue des actions'!$D:$D,'Synthèse par Action'!$D33,'Revue des actions'!$O:$O,"En cours")/2+COUNTIFS('Revue des actions'!$D:$D,'Synthèse par Action'!$D33,'Revue des actions'!$O:$O,"Initiée")/4)/COUNTIFS('Revue des actions'!$D:$D,'Synthèse par Action'!$D33))</f>
        <v>1</v>
      </c>
    </row>
    <row r="34" spans="1:19" ht="39.5" thickBot="1" x14ac:dyDescent="0.4">
      <c r="A34" s="205" t="str">
        <f>INDEX('Revue des actions'!$A$4:$A$202,MATCH('Synthèse par Action'!$D34,'Revue des actions'!$D$4:$D$202,0))</f>
        <v>Orientation7 RENDRE EXEMPLAIRE L’ADMINISTRATION D’EST ENSEMBLE</v>
      </c>
      <c r="B34" s="205" t="str">
        <f>INDEX('Revue des actions'!$B$4:$B$202,MATCH('Synthèse par Action'!$D34,'Revue des actions'!$D$4:$D$202,0))</f>
        <v>Orientation7</v>
      </c>
      <c r="C34" s="205" t="str">
        <f>INDEX('Revue des actions'!$C$4:$C$202,MATCH('Synthèse par Action'!$D34,'Revue des actions'!$D$4:$D$202,0))</f>
        <v>Obj 1 : Réduire l'empreinte carbone des déplacements quotidiens des agents</v>
      </c>
      <c r="D34" s="206">
        <v>7.2</v>
      </c>
      <c r="E34" s="191" t="str">
        <f>VLOOKUP($D34,'Revue des actions'!$D:$V,MATCH(E$2,'Revue des actions'!$D$2:$P$2,0),FALSE)</f>
        <v xml:space="preserve">7.2 Achat de véhicules légers électrique ou hybride lors du renouvellement de flotte </v>
      </c>
      <c r="F34" s="192" t="str">
        <f>VLOOKUP($D34,'Revue des actions'!$D:$V,MATCH(F$2,'Revue des actions'!$D$2:$P$2,0),FALSE)</f>
        <v>DRUL</v>
      </c>
      <c r="G34" s="193" t="str" cm="1">
        <f t="array" ref="G34">INDEX('Revue des actions'!$O$4:$O$202,SUMPRODUCT(('Revue des actions'!$D$4:$D$202='Synthèse par Action'!D34)*('Revue des actions'!$F$4:$F$202="GENERAL")*ROW('Revue des actions'!$D$4:$D$202))-3)</f>
        <v>Réalisée</v>
      </c>
      <c r="H34" s="191" t="str" cm="1">
        <f t="array" ref="H34">INDEX('Revue des actions'!$L$4:$L$202,SUMPRODUCT(('Revue des actions'!$D$4:$D$202='Synthèse par Action'!D34)*('Revue des actions'!$F$4:$F$202="GENERAL")*ROW('Revue des actions'!$D$4:$D$202))-3)</f>
        <v xml:space="preserve">Augmenter la part de véhicules à basses émissions dans la flotte </v>
      </c>
      <c r="I34" s="192" cm="1">
        <f t="array" ref="I34">IF(INDEX('Revue des actions'!$M$4:$M$202,SUMPRODUCT(('Revue des actions'!$D$4:$D$202='Synthèse par Action'!$D34)*('Revue des actions'!$F$4:$F$202="GENERAL")*ROW('Revue des actions'!$D$4:$D$202))-3)=0,"",INDEX('Revue des actions'!$M$4:$M$202,SUMPRODUCT(('Revue des actions'!$D$4:$D$202='Synthèse par Action'!$D34)*('Revue des actions'!$F$4:$F$202="GENERAL")*ROW('Revue des actions'!$D$4:$D$202))-3))</f>
        <v>2023</v>
      </c>
      <c r="J34" s="192" t="str" cm="1">
        <f t="array" ref="J34">IF(INDEX('Revue des actions'!$N$4:$N$202,SUMPRODUCT(('Revue des actions'!$D$4:$D$202='Synthèse par Action'!$D34)*('Revue des actions'!$F$4:$F$202="GENERAL")*ROW('Revue des actions'!$D$4:$D$202))-3)=0,"",INDEX('Revue des actions'!$N$4:$N$202,SUMPRODUCT(('Revue des actions'!$D$4:$D$202='Synthèse par Action'!$D34)*('Revue des actions'!$F$4:$F$202="GENERAL")*ROW('Revue des actions'!$D$4:$D$202))-3))</f>
        <v>Revue</v>
      </c>
      <c r="K34" s="194"/>
      <c r="L34" s="194"/>
      <c r="M34" s="187" t="s">
        <v>70</v>
      </c>
      <c r="N34" s="63"/>
      <c r="O34" s="63" t="s">
        <v>70</v>
      </c>
      <c r="P34" s="80" t="s">
        <v>28</v>
      </c>
      <c r="Q34" s="80" t="s">
        <v>30</v>
      </c>
      <c r="R34" s="220" t="s">
        <v>528</v>
      </c>
      <c r="S34" s="212">
        <f>IF(OR($G34='Statistiques et définitions'!$B$21,$G34='Statistiques et définitions'!$B$22),1,(COUNTIFS('Revue des actions'!$D:$D,'Synthèse par Action'!$D34,'Revue des actions'!$O:$O,"Réalisée")+COUNTIFS('Revue des actions'!$D:$D,'Synthèse par Action'!$D34,'Revue des actions'!$O:$O,"Réalisée et revue à la baisse")+COUNTIFS('Revue des actions'!$D:$D,'Synthèse par Action'!$D34,'Revue des actions'!$O:$O,"En cours")/2+COUNTIFS('Revue des actions'!$D:$D,'Synthèse par Action'!$D34,'Revue des actions'!$O:$O,"Initiée")/4)/COUNTIFS('Revue des actions'!$D:$D,'Synthèse par Action'!$D34))</f>
        <v>1</v>
      </c>
    </row>
    <row r="35" spans="1:19" ht="39.5" thickBot="1" x14ac:dyDescent="0.4">
      <c r="A35" s="205" t="str">
        <f>INDEX('Revue des actions'!$A$4:$A$202,MATCH('Synthèse par Action'!$D35,'Revue des actions'!$D$4:$D$202,0))</f>
        <v>Orientation7 RENDRE EXEMPLAIRE L’ADMINISTRATION D’EST ENSEMBLE</v>
      </c>
      <c r="B35" s="205" t="str">
        <f>INDEX('Revue des actions'!$B$4:$B$202,MATCH('Synthèse par Action'!$D35,'Revue des actions'!$D$4:$D$202,0))</f>
        <v>Orientation7</v>
      </c>
      <c r="C35" s="205" t="str">
        <f>INDEX('Revue des actions'!$C$4:$C$202,MATCH('Synthèse par Action'!$D35,'Revue des actions'!$D$4:$D$202,0))</f>
        <v>Obj 1 : Réduire l'empreinte carbone des déplacements quotidiens des agents</v>
      </c>
      <c r="D35" s="206">
        <v>7.3</v>
      </c>
      <c r="E35" s="191" t="str">
        <f>VLOOKUP($D35,'Revue des actions'!$D:$V,MATCH(E$2,'Revue des actions'!$D$2:$P$2,0),FALSE)</f>
        <v xml:space="preserve">7.3 Développer la flotte de vélos  à assistance électrique </v>
      </c>
      <c r="F35" s="192" t="str">
        <f>VLOOKUP($D35,'Revue des actions'!$D:$V,MATCH(F$2,'Revue des actions'!$D$2:$P$2,0),FALSE)</f>
        <v>DRUL</v>
      </c>
      <c r="G35" s="193" t="str" cm="1">
        <f t="array" ref="G35">INDEX('Revue des actions'!$O$4:$O$202,SUMPRODUCT(('Revue des actions'!$D$4:$D$202='Synthèse par Action'!D35)*('Revue des actions'!$F$4:$F$202="GENERAL")*ROW('Revue des actions'!$D$4:$D$202))-3)</f>
        <v>En cours</v>
      </c>
      <c r="H35" s="191" t="str" cm="1">
        <f t="array" ref="H35">INDEX('Revue des actions'!$L$4:$L$202,SUMPRODUCT(('Revue des actions'!$D$4:$D$202='Synthèse par Action'!D35)*('Revue des actions'!$F$4:$F$202="GENERAL")*ROW('Revue des actions'!$D$4:$D$202))-3)</f>
        <v>Etendre l'offre de mobilité en mode actif pour les déplacements professionnels des agents</v>
      </c>
      <c r="I35" s="192" t="str" cm="1">
        <f t="array" ref="I35">IF(INDEX('Revue des actions'!$M$4:$M$202,SUMPRODUCT(('Revue des actions'!$D$4:$D$202='Synthèse par Action'!$D35)*('Revue des actions'!$F$4:$F$202="GENERAL")*ROW('Revue des actions'!$D$4:$D$202))-3)=0,"",INDEX('Revue des actions'!$M$4:$M$202,SUMPRODUCT(('Revue des actions'!$D$4:$D$202='Synthèse par Action'!$D35)*('Revue des actions'!$F$4:$F$202="GENERAL")*ROW('Revue des actions'!$D$4:$D$202))-3))</f>
        <v/>
      </c>
      <c r="J35" s="192" t="str" cm="1">
        <f t="array" ref="J35">IF(INDEX('Revue des actions'!$N$4:$N$202,SUMPRODUCT(('Revue des actions'!$D$4:$D$202='Synthèse par Action'!$D35)*('Revue des actions'!$F$4:$F$202="GENERAL")*ROW('Revue des actions'!$D$4:$D$202))-3)=0,"",INDEX('Revue des actions'!$N$4:$N$202,SUMPRODUCT(('Revue des actions'!$D$4:$D$202='Synthèse par Action'!$D35)*('Revue des actions'!$F$4:$F$202="GENERAL")*ROW('Revue des actions'!$D$4:$D$202))-3))</f>
        <v>Revue</v>
      </c>
      <c r="K35" s="194"/>
      <c r="L35" s="194"/>
      <c r="M35" s="187" t="s">
        <v>70</v>
      </c>
      <c r="N35" s="63"/>
      <c r="O35" s="63" t="s">
        <v>70</v>
      </c>
      <c r="P35" s="80" t="s">
        <v>28</v>
      </c>
      <c r="Q35" s="80" t="s">
        <v>30</v>
      </c>
      <c r="R35" s="218"/>
      <c r="S35" s="212">
        <f>IF(OR($G35='Statistiques et définitions'!$B$21,$G35='Statistiques et définitions'!$B$22),1,(COUNTIFS('Revue des actions'!$D:$D,'Synthèse par Action'!$D35,'Revue des actions'!$O:$O,"Réalisée")+COUNTIFS('Revue des actions'!$D:$D,'Synthèse par Action'!$D35,'Revue des actions'!$O:$O,"Réalisée et revue à la baisse")+COUNTIFS('Revue des actions'!$D:$D,'Synthèse par Action'!$D35,'Revue des actions'!$O:$O,"En cours")/2+COUNTIFS('Revue des actions'!$D:$D,'Synthèse par Action'!$D35,'Revue des actions'!$O:$O,"Initiée")/4)/COUNTIFS('Revue des actions'!$D:$D,'Synthèse par Action'!$D35))</f>
        <v>0.75</v>
      </c>
    </row>
    <row r="36" spans="1:19" ht="39.5" thickBot="1" x14ac:dyDescent="0.4">
      <c r="A36" s="205" t="str">
        <f>INDEX('Revue des actions'!$A$4:$A$202,MATCH('Synthèse par Action'!$D36,'Revue des actions'!$D$4:$D$202,0))</f>
        <v>Orientation7 RENDRE EXEMPLAIRE L’ADMINISTRATION D’EST ENSEMBLE</v>
      </c>
      <c r="B36" s="205" t="str">
        <f>INDEX('Revue des actions'!$B$4:$B$202,MATCH('Synthèse par Action'!$D36,'Revue des actions'!$D$4:$D$202,0))</f>
        <v>Orientation7</v>
      </c>
      <c r="C36" s="205" t="str">
        <f>INDEX('Revue des actions'!$C$4:$C$202,MATCH('Synthèse par Action'!$D36,'Revue des actions'!$D$4:$D$202,0))</f>
        <v>Obj 1 : Réduire l'empreinte carbone des déplacements quotidiens des agents</v>
      </c>
      <c r="D36" s="206">
        <v>7.4</v>
      </c>
      <c r="E36" s="191" t="str">
        <f>VLOOKUP($D36,'Revue des actions'!$D:$V,MATCH(E$2,'Revue des actions'!$D$2:$P$2,0),FALSE)</f>
        <v xml:space="preserve">7.4 Installer des bornes de rechargement électriques </v>
      </c>
      <c r="F36" s="192" t="str">
        <f>VLOOKUP($D36,'Revue des actions'!$D:$V,MATCH(F$2,'Revue des actions'!$D$2:$P$2,0),FALSE)</f>
        <v>DRUL</v>
      </c>
      <c r="G36" s="193" t="str" cm="1">
        <f t="array" ref="G36">INDEX('Revue des actions'!$O$4:$O$202,SUMPRODUCT(('Revue des actions'!$D$4:$D$202='Synthèse par Action'!D36)*('Revue des actions'!$F$4:$F$202="GENERAL")*ROW('Revue des actions'!$D$4:$D$202))-3)</f>
        <v>Initiée</v>
      </c>
      <c r="H36" s="191" t="str" cm="1">
        <f t="array" ref="H36">INDEX('Revue des actions'!$L$4:$L$202,SUMPRODUCT(('Revue des actions'!$D$4:$D$202='Synthèse par Action'!D36)*('Revue des actions'!$F$4:$F$202="GENERAL")*ROW('Revue des actions'!$D$4:$D$202))-3)</f>
        <v xml:space="preserve">Développer l'offre de stationnement pour les véhicules électriques </v>
      </c>
      <c r="I36" s="192" t="str" cm="1">
        <f t="array" ref="I36">IF(INDEX('Revue des actions'!$M$4:$M$202,SUMPRODUCT(('Revue des actions'!$D$4:$D$202='Synthèse par Action'!$D36)*('Revue des actions'!$F$4:$F$202="GENERAL")*ROW('Revue des actions'!$D$4:$D$202))-3)=0,"",INDEX('Revue des actions'!$M$4:$M$202,SUMPRODUCT(('Revue des actions'!$D$4:$D$202='Synthèse par Action'!$D36)*('Revue des actions'!$F$4:$F$202="GENERAL")*ROW('Revue des actions'!$D$4:$D$202))-3))</f>
        <v/>
      </c>
      <c r="J36" s="192" t="str" cm="1">
        <f t="array" ref="J36">IF(INDEX('Revue des actions'!$N$4:$N$202,SUMPRODUCT(('Revue des actions'!$D$4:$D$202='Synthèse par Action'!$D36)*('Revue des actions'!$F$4:$F$202="GENERAL")*ROW('Revue des actions'!$D$4:$D$202))-3)=0,"",INDEX('Revue des actions'!$N$4:$N$202,SUMPRODUCT(('Revue des actions'!$D$4:$D$202='Synthèse par Action'!$D36)*('Revue des actions'!$F$4:$F$202="GENERAL")*ROW('Revue des actions'!$D$4:$D$202))-3))</f>
        <v/>
      </c>
      <c r="K36" s="194"/>
      <c r="L36" s="194"/>
      <c r="M36" s="187" t="s">
        <v>70</v>
      </c>
      <c r="N36" s="63"/>
      <c r="O36" s="63" t="s">
        <v>70</v>
      </c>
      <c r="P36" s="80" t="s">
        <v>28</v>
      </c>
      <c r="Q36" s="80" t="s">
        <v>30</v>
      </c>
      <c r="R36" s="218" t="s">
        <v>469</v>
      </c>
      <c r="S36" s="212">
        <f>IF(OR($G36='Statistiques et définitions'!$B$21,$G36='Statistiques et définitions'!$B$22),1,(COUNTIFS('Revue des actions'!$D:$D,'Synthèse par Action'!$D36,'Revue des actions'!$O:$O,"Réalisée")+COUNTIFS('Revue des actions'!$D:$D,'Synthèse par Action'!$D36,'Revue des actions'!$O:$O,"Réalisée et revue à la baisse")+COUNTIFS('Revue des actions'!$D:$D,'Synthèse par Action'!$D36,'Revue des actions'!$O:$O,"En cours")/2+COUNTIFS('Revue des actions'!$D:$D,'Synthèse par Action'!$D36,'Revue des actions'!$O:$O,"Initiée")/4)/COUNTIFS('Revue des actions'!$D:$D,'Synthèse par Action'!$D36))</f>
        <v>0.16666666666666666</v>
      </c>
    </row>
    <row r="37" spans="1:19" ht="39.5" thickBot="1" x14ac:dyDescent="0.4">
      <c r="A37" s="205" t="str">
        <f>INDEX('Revue des actions'!$A$4:$A$202,MATCH('Synthèse par Action'!$D37,'Revue des actions'!$D$4:$D$202,0))</f>
        <v>Orientation7 RENDRE EXEMPLAIRE L’ADMINISTRATION D’EST ENSEMBLE</v>
      </c>
      <c r="B37" s="205" t="str">
        <f>INDEX('Revue des actions'!$B$4:$B$202,MATCH('Synthèse par Action'!$D37,'Revue des actions'!$D$4:$D$202,0))</f>
        <v>Orientation7</v>
      </c>
      <c r="C37" s="205" t="str">
        <f>INDEX('Revue des actions'!$C$4:$C$202,MATCH('Synthèse par Action'!$D37,'Revue des actions'!$D$4:$D$202,0))</f>
        <v>Obj 1 : Réduire l'empreinte carbone des déplacements quotidiens des agents</v>
      </c>
      <c r="D37" s="206">
        <v>7.5</v>
      </c>
      <c r="E37" s="191" t="str">
        <f>VLOOKUP($D37,'Revue des actions'!$D:$V,MATCH(E$2,'Revue des actions'!$D$2:$P$2,0),FALSE)</f>
        <v>7.5 Former les agents à l’éco-conduite</v>
      </c>
      <c r="F37" s="192" t="str">
        <f>VLOOKUP($D37,'Revue des actions'!$D:$V,MATCH(F$2,'Revue des actions'!$D$2:$P$2,0),FALSE)</f>
        <v>DRH</v>
      </c>
      <c r="G37" s="193" t="str" cm="1">
        <f t="array" ref="G37">INDEX('Revue des actions'!$O$4:$O$202,SUMPRODUCT(('Revue des actions'!$D$4:$D$202='Synthèse par Action'!D37)*('Revue des actions'!$F$4:$F$202="GENERAL")*ROW('Revue des actions'!$D$4:$D$202))-3)</f>
        <v>Non débutée</v>
      </c>
      <c r="H37" s="191" t="str" cm="1">
        <f t="array" ref="H37">INDEX('Revue des actions'!$L$4:$L$202,SUMPRODUCT(('Revue des actions'!$D$4:$D$202='Synthèse par Action'!D37)*('Revue des actions'!$F$4:$F$202="GENERAL")*ROW('Revue des actions'!$D$4:$D$202))-3)</f>
        <v>Diminuer la consommation de carburant des véhicules</v>
      </c>
      <c r="I37" s="192" t="str" cm="1">
        <f t="array" ref="I37">IF(INDEX('Revue des actions'!$M$4:$M$202,SUMPRODUCT(('Revue des actions'!$D$4:$D$202='Synthèse par Action'!$D37)*('Revue des actions'!$F$4:$F$202="GENERAL")*ROW('Revue des actions'!$D$4:$D$202))-3)=0,"",INDEX('Revue des actions'!$M$4:$M$202,SUMPRODUCT(('Revue des actions'!$D$4:$D$202='Synthèse par Action'!$D37)*('Revue des actions'!$F$4:$F$202="GENERAL")*ROW('Revue des actions'!$D$4:$D$202))-3))</f>
        <v/>
      </c>
      <c r="J37" s="192" t="str" cm="1">
        <f t="array" ref="J37">IF(INDEX('Revue des actions'!$N$4:$N$202,SUMPRODUCT(('Revue des actions'!$D$4:$D$202='Synthèse par Action'!$D37)*('Revue des actions'!$F$4:$F$202="GENERAL")*ROW('Revue des actions'!$D$4:$D$202))-3)=0,"",INDEX('Revue des actions'!$N$4:$N$202,SUMPRODUCT(('Revue des actions'!$D$4:$D$202='Synthèse par Action'!$D37)*('Revue des actions'!$F$4:$F$202="GENERAL")*ROW('Revue des actions'!$D$4:$D$202))-3))</f>
        <v>Revue</v>
      </c>
      <c r="K37" s="194"/>
      <c r="L37" s="194"/>
      <c r="M37" s="187" t="s">
        <v>70</v>
      </c>
      <c r="N37" s="63"/>
      <c r="O37" s="63" t="s">
        <v>70</v>
      </c>
      <c r="P37" s="80" t="s">
        <v>28</v>
      </c>
      <c r="Q37" s="80" t="s">
        <v>30</v>
      </c>
      <c r="R37" s="218" t="s">
        <v>469</v>
      </c>
      <c r="S37" s="212">
        <f>IF(OR($G37='Statistiques et définitions'!$B$21,$G37='Statistiques et définitions'!$B$22),1,(COUNTIFS('Revue des actions'!$D:$D,'Synthèse par Action'!$D37,'Revue des actions'!$O:$O,"Réalisée")+COUNTIFS('Revue des actions'!$D:$D,'Synthèse par Action'!$D37,'Revue des actions'!$O:$O,"Réalisée et revue à la baisse")+COUNTIFS('Revue des actions'!$D:$D,'Synthèse par Action'!$D37,'Revue des actions'!$O:$O,"En cours")/2+COUNTIFS('Revue des actions'!$D:$D,'Synthèse par Action'!$D37,'Revue des actions'!$O:$O,"Initiée")/4)/COUNTIFS('Revue des actions'!$D:$D,'Synthèse par Action'!$D37))</f>
        <v>0</v>
      </c>
    </row>
    <row r="38" spans="1:19" ht="39.5" thickBot="1" x14ac:dyDescent="0.4">
      <c r="A38" s="205" t="str">
        <f>INDEX('Revue des actions'!$A$4:$A$202,MATCH('Synthèse par Action'!$D38,'Revue des actions'!$D$4:$D$202,0))</f>
        <v>Orientation7 RENDRE EXEMPLAIRE L’ADMINISTRATION D’EST ENSEMBLE</v>
      </c>
      <c r="B38" s="205" t="str">
        <f>INDEX('Revue des actions'!$B$4:$B$202,MATCH('Synthèse par Action'!$D38,'Revue des actions'!$D$4:$D$202,0))</f>
        <v>Orientation7</v>
      </c>
      <c r="C38" s="205" t="str">
        <f>INDEX('Revue des actions'!$C$4:$C$202,MATCH('Synthèse par Action'!$D38,'Revue des actions'!$D$4:$D$202,0))</f>
        <v>Obj 1 : Réduire l'empreinte carbone des déplacements quotidiens des agents</v>
      </c>
      <c r="D38" s="206">
        <v>7.6</v>
      </c>
      <c r="E38" s="191" t="str">
        <f>VLOOKUP($D38,'Revue des actions'!$D:$V,MATCH(E$2,'Revue des actions'!$D$2:$P$2,0),FALSE)</f>
        <v>7.6 Etendre l’expérimentation du télétravail</v>
      </c>
      <c r="F38" s="192" t="str">
        <f>VLOOKUP($D38,'Revue des actions'!$D:$V,MATCH(F$2,'Revue des actions'!$D$2:$P$2,0),FALSE)</f>
        <v>DRH</v>
      </c>
      <c r="G38" s="193" t="str" cm="1">
        <f t="array" ref="G38">INDEX('Revue des actions'!$O$4:$O$202,SUMPRODUCT(('Revue des actions'!$D$4:$D$202='Synthèse par Action'!D38)*('Revue des actions'!$F$4:$F$202="GENERAL")*ROW('Revue des actions'!$D$4:$D$202))-3)</f>
        <v>Réalisée</v>
      </c>
      <c r="H38" s="191" t="str" cm="1">
        <f t="array" ref="H38">INDEX('Revue des actions'!$L$4:$L$202,SUMPRODUCT(('Revue des actions'!$D$4:$D$202='Synthèse par Action'!D38)*('Revue des actions'!$F$4:$F$202="GENERAL")*ROW('Revue des actions'!$D$4:$D$202))-3)</f>
        <v>Diminuer les déplacements domicile-travail</v>
      </c>
      <c r="I38" s="192">
        <v>2020</v>
      </c>
      <c r="J38" s="192" t="str" cm="1">
        <f t="array" ref="J38">IF(INDEX('Revue des actions'!$N$4:$N$202,SUMPRODUCT(('Revue des actions'!$D$4:$D$202='Synthèse par Action'!$D38)*('Revue des actions'!$F$4:$F$202="GENERAL")*ROW('Revue des actions'!$D$4:$D$202))-3)=0,"",INDEX('Revue des actions'!$N$4:$N$202,SUMPRODUCT(('Revue des actions'!$D$4:$D$202='Synthèse par Action'!$D38)*('Revue des actions'!$F$4:$F$202="GENERAL")*ROW('Revue des actions'!$D$4:$D$202))-3))</f>
        <v>Revue</v>
      </c>
      <c r="K38" s="194"/>
      <c r="L38" s="194"/>
      <c r="M38" s="187" t="s">
        <v>70</v>
      </c>
      <c r="N38" s="63"/>
      <c r="O38" s="63" t="s">
        <v>70</v>
      </c>
      <c r="P38" s="80" t="s">
        <v>28</v>
      </c>
      <c r="Q38" s="80" t="s">
        <v>30</v>
      </c>
      <c r="R38" s="218"/>
      <c r="S38" s="212">
        <f>IF(OR($G38='Statistiques et définitions'!$B$21,$G38='Statistiques et définitions'!$B$22),1,(COUNTIFS('Revue des actions'!$D:$D,'Synthèse par Action'!$D38,'Revue des actions'!$O:$O,"Réalisée")+COUNTIFS('Revue des actions'!$D:$D,'Synthèse par Action'!$D38,'Revue des actions'!$O:$O,"Réalisée et revue à la baisse")+COUNTIFS('Revue des actions'!$D:$D,'Synthèse par Action'!$D38,'Revue des actions'!$O:$O,"En cours")/2+COUNTIFS('Revue des actions'!$D:$D,'Synthèse par Action'!$D38,'Revue des actions'!$O:$O,"Initiée")/4)/COUNTIFS('Revue des actions'!$D:$D,'Synthèse par Action'!$D38))</f>
        <v>1</v>
      </c>
    </row>
    <row r="39" spans="1:19" ht="39.5" thickBot="1" x14ac:dyDescent="0.4">
      <c r="A39" s="205" t="str">
        <f>INDEX('Revue des actions'!$A$4:$A$202,MATCH('Synthèse par Action'!$D39,'Revue des actions'!$D$4:$D$202,0))</f>
        <v>Orientation7 RENDRE EXEMPLAIRE L’ADMINISTRATION D’EST ENSEMBLE</v>
      </c>
      <c r="B39" s="205" t="str">
        <f>INDEX('Revue des actions'!$B$4:$B$202,MATCH('Synthèse par Action'!$D39,'Revue des actions'!$D$4:$D$202,0))</f>
        <v>Orientation7</v>
      </c>
      <c r="C39" s="205" t="str">
        <f>INDEX('Revue des actions'!$C$4:$C$202,MATCH('Synthèse par Action'!$D39,'Revue des actions'!$D$4:$D$202,0))</f>
        <v>Obj 2 : Améliorer la performance énergétique des bâtiments</v>
      </c>
      <c r="D39" s="206">
        <v>7.7</v>
      </c>
      <c r="E39" s="191" t="str">
        <f>VLOOKUP($D39,'Revue des actions'!$D:$V,MATCH(E$2,'Revue des actions'!$D$2:$P$2,0),FALSE)</f>
        <v>7.7 Lancer un plan de rénovation énergétique des bâtiments</v>
      </c>
      <c r="F39" s="192" t="str">
        <f>VLOOKUP($D39,'Revue des actions'!$D:$V,MATCH(F$2,'Revue des actions'!$D$2:$P$2,0),FALSE)</f>
        <v>DB</v>
      </c>
      <c r="G39" s="193" t="str" cm="1">
        <f t="array" ref="G39">INDEX('Revue des actions'!$O$4:$O$202,SUMPRODUCT(('Revue des actions'!$D$4:$D$202='Synthèse par Action'!D39)*('Revue des actions'!$F$4:$F$202="GENERAL")*ROW('Revue des actions'!$D$4:$D$202))-3)</f>
        <v>En cours</v>
      </c>
      <c r="H39" s="191" t="str" cm="1">
        <f t="array" ref="H39">INDEX('Revue des actions'!$L$4:$L$202,SUMPRODUCT(('Revue des actions'!$D$4:$D$202='Synthèse par Action'!D39)*('Revue des actions'!$F$4:$F$202="GENERAL")*ROW('Revue des actions'!$D$4:$D$202))-3)</f>
        <v xml:space="preserve">Rénover en moyenne 4% de la surface des bâtiments chaque année </v>
      </c>
      <c r="I39" s="192" t="str" cm="1">
        <f t="array" ref="I39">IF(INDEX('Revue des actions'!$M$4:$M$202,SUMPRODUCT(('Revue des actions'!$D$4:$D$202='Synthèse par Action'!$D39)*('Revue des actions'!$F$4:$F$202="GENERAL")*ROW('Revue des actions'!$D$4:$D$202))-3)=0,"",INDEX('Revue des actions'!$M$4:$M$202,SUMPRODUCT(('Revue des actions'!$D$4:$D$202='Synthèse par Action'!$D39)*('Revue des actions'!$F$4:$F$202="GENERAL")*ROW('Revue des actions'!$D$4:$D$202))-3))</f>
        <v/>
      </c>
      <c r="J39" s="192" t="str" cm="1">
        <f t="array" ref="J39">IF(INDEX('Revue des actions'!$N$4:$N$202,SUMPRODUCT(('Revue des actions'!$D$4:$D$202='Synthèse par Action'!$D39)*('Revue des actions'!$F$4:$F$202="GENERAL")*ROW('Revue des actions'!$D$4:$D$202))-3)=0,"",INDEX('Revue des actions'!$N$4:$N$202,SUMPRODUCT(('Revue des actions'!$D$4:$D$202='Synthèse par Action'!$D39)*('Revue des actions'!$F$4:$F$202="GENERAL")*ROW('Revue des actions'!$D$4:$D$202))-3))</f>
        <v>Revue</v>
      </c>
      <c r="K39" s="194"/>
      <c r="L39" s="194"/>
      <c r="M39" s="187" t="s">
        <v>70</v>
      </c>
      <c r="N39" s="63"/>
      <c r="O39" s="274" t="s">
        <v>70</v>
      </c>
      <c r="P39" s="80" t="s">
        <v>25</v>
      </c>
      <c r="Q39" s="80" t="s">
        <v>30</v>
      </c>
      <c r="R39" s="218"/>
      <c r="S39" s="212">
        <f>IF(OR($G39='Statistiques et définitions'!$B$21,$G39='Statistiques et définitions'!$B$22),1,(COUNTIFS('Revue des actions'!$D:$D,'Synthèse par Action'!$D39,'Revue des actions'!$O:$O,"Réalisée")+COUNTIFS('Revue des actions'!$D:$D,'Synthèse par Action'!$D39,'Revue des actions'!$O:$O,"Réalisée et revue à la baisse")+COUNTIFS('Revue des actions'!$D:$D,'Synthèse par Action'!$D39,'Revue des actions'!$O:$O,"En cours")/2+COUNTIFS('Revue des actions'!$D:$D,'Synthèse par Action'!$D39,'Revue des actions'!$O:$O,"Initiée")/4)/COUNTIFS('Revue des actions'!$D:$D,'Synthèse par Action'!$D39))</f>
        <v>0.66666666666666663</v>
      </c>
    </row>
    <row r="40" spans="1:19" ht="39.5" thickBot="1" x14ac:dyDescent="0.4">
      <c r="A40" s="205" t="str">
        <f>INDEX('Revue des actions'!$A$4:$A$202,MATCH('Synthèse par Action'!$D40,'Revue des actions'!$D$4:$D$202,0))</f>
        <v>Orientation7 RENDRE EXEMPLAIRE L’ADMINISTRATION D’EST ENSEMBLE</v>
      </c>
      <c r="B40" s="205" t="str">
        <f>INDEX('Revue des actions'!$B$4:$B$202,MATCH('Synthèse par Action'!$D40,'Revue des actions'!$D$4:$D$202,0))</f>
        <v>Orientation7</v>
      </c>
      <c r="C40" s="205" t="str">
        <f>INDEX('Revue des actions'!$C$4:$C$202,MATCH('Synthèse par Action'!$D40,'Revue des actions'!$D$4:$D$202,0))</f>
        <v>Obj 2 : Améliorer la performance énergétique des bâtiments</v>
      </c>
      <c r="D40" s="206">
        <v>7.8</v>
      </c>
      <c r="E40" s="191" t="str">
        <f>VLOOKUP($D40,'Revue des actions'!$D:$V,MATCH(E$2,'Revue des actions'!$D$2:$P$2,0),FALSE)</f>
        <v xml:space="preserve">7.8 Optimiser les consommations d’énergie et recourir à l'electricité d'origine renouvelable  </v>
      </c>
      <c r="F40" s="192" t="str">
        <f>VLOOKUP($D40,'Revue des actions'!$D:$V,MATCH(F$2,'Revue des actions'!$D$2:$P$2,0),FALSE)</f>
        <v>DB</v>
      </c>
      <c r="G40" s="193" t="str" cm="1">
        <f t="array" ref="G40">INDEX('Revue des actions'!$O$4:$O$202,SUMPRODUCT(('Revue des actions'!$D$4:$D$202='Synthèse par Action'!D40)*('Revue des actions'!$F$4:$F$202="GENERAL")*ROW('Revue des actions'!$D$4:$D$202))-3)</f>
        <v>En cours</v>
      </c>
      <c r="H40" s="191" t="str" cm="1">
        <f t="array" ref="H40">INDEX('Revue des actions'!$L$4:$L$202,SUMPRODUCT(('Revue des actions'!$D$4:$D$202='Synthèse par Action'!D40)*('Revue des actions'!$F$4:$F$202="GENERAL")*ROW('Revue des actions'!$D$4:$D$202))-3)</f>
        <v xml:space="preserve">Réduire les consommations d'énergie des bâtiments de 17% d'ici 2020 </v>
      </c>
      <c r="I40" s="192" t="str" cm="1">
        <f t="array" ref="I40">IF(INDEX('Revue des actions'!$M$4:$M$202,SUMPRODUCT(('Revue des actions'!$D$4:$D$202='Synthèse par Action'!$D40)*('Revue des actions'!$F$4:$F$202="GENERAL")*ROW('Revue des actions'!$D$4:$D$202))-3)=0,"",INDEX('Revue des actions'!$M$4:$M$202,SUMPRODUCT(('Revue des actions'!$D$4:$D$202='Synthèse par Action'!$D40)*('Revue des actions'!$F$4:$F$202="GENERAL")*ROW('Revue des actions'!$D$4:$D$202))-3))</f>
        <v/>
      </c>
      <c r="J40" s="192" t="str" cm="1">
        <f t="array" ref="J40">IF(INDEX('Revue des actions'!$N$4:$N$202,SUMPRODUCT(('Revue des actions'!$D$4:$D$202='Synthèse par Action'!$D40)*('Revue des actions'!$F$4:$F$202="GENERAL")*ROW('Revue des actions'!$D$4:$D$202))-3)=0,"",INDEX('Revue des actions'!$N$4:$N$202,SUMPRODUCT(('Revue des actions'!$D$4:$D$202='Synthèse par Action'!$D40)*('Revue des actions'!$F$4:$F$202="GENERAL")*ROW('Revue des actions'!$D$4:$D$202))-3))</f>
        <v>Revue</v>
      </c>
      <c r="K40" s="194"/>
      <c r="L40" s="194"/>
      <c r="M40" s="187" t="s">
        <v>70</v>
      </c>
      <c r="N40" s="63"/>
      <c r="O40" s="63" t="s">
        <v>70</v>
      </c>
      <c r="P40" s="80" t="s">
        <v>25</v>
      </c>
      <c r="Q40" s="80" t="s">
        <v>30</v>
      </c>
      <c r="R40" s="218"/>
      <c r="S40" s="212">
        <f>IF(OR($G40='Statistiques et définitions'!$B$21,$G40='Statistiques et définitions'!$B$22),1,(COUNTIFS('Revue des actions'!$D:$D,'Synthèse par Action'!$D40,'Revue des actions'!$O:$O,"Réalisée")+COUNTIFS('Revue des actions'!$D:$D,'Synthèse par Action'!$D40,'Revue des actions'!$O:$O,"Réalisée et revue à la baisse")+COUNTIFS('Revue des actions'!$D:$D,'Synthèse par Action'!$D40,'Revue des actions'!$O:$O,"En cours")/2+COUNTIFS('Revue des actions'!$D:$D,'Synthèse par Action'!$D40,'Revue des actions'!$O:$O,"Initiée")/4)/COUNTIFS('Revue des actions'!$D:$D,'Synthèse par Action'!$D40))</f>
        <v>0.5</v>
      </c>
    </row>
    <row r="41" spans="1:19" ht="39.5" thickBot="1" x14ac:dyDescent="0.4">
      <c r="A41" s="207" t="str">
        <f>INDEX('Revue des actions'!$A$4:$A$202,MATCH('Synthèse par Action'!$D41,'Revue des actions'!$D$4:$D$202,0))</f>
        <v>Orientation7 RENDRE EXEMPLAIRE L’ADMINISTRATION D’EST ENSEMBLE</v>
      </c>
      <c r="B41" s="207" t="str">
        <f>INDEX('Revue des actions'!$B$4:$B$202,MATCH('Synthèse par Action'!$D41,'Revue des actions'!$D$4:$D$202,0))</f>
        <v>Orientation7</v>
      </c>
      <c r="C41" s="207" t="str">
        <f>INDEX('Revue des actions'!$C$4:$C$202,MATCH('Synthèse par Action'!$D41,'Revue des actions'!$D$4:$D$202,0))</f>
        <v>Obj 2 : Améliorer la performance énergétique des bâtiments</v>
      </c>
      <c r="D41" s="208">
        <v>7.9</v>
      </c>
      <c r="E41" s="191" t="str">
        <f>VLOOKUP($D41,'Revue des actions'!$D:$V,MATCH(E$2,'Revue des actions'!$D$2:$P$2,0),FALSE)</f>
        <v>7.9    Concevoir de nouveaux bâtiments performants HPE ou BEPOS</v>
      </c>
      <c r="F41" s="192" t="str">
        <f>VLOOKUP($D41,'Revue des actions'!$D:$V,MATCH(F$2,'Revue des actions'!$D$2:$P$2,0),FALSE)</f>
        <v>DB</v>
      </c>
      <c r="G41" s="193" t="str" cm="1">
        <f t="array" ref="G41">INDEX('Revue des actions'!$O$4:$O$202,SUMPRODUCT(('Revue des actions'!$D$4:$D$202='Synthèse par Action'!D41)*('Revue des actions'!$F$4:$F$202="GENERAL")*ROW('Revue des actions'!$D$4:$D$202))-3)</f>
        <v>En cours</v>
      </c>
      <c r="H41" s="191" t="str" cm="1">
        <f t="array" ref="H41">INDEX('Revue des actions'!$L$4:$L$202,SUMPRODUCT(('Revue des actions'!$D$4:$D$202='Synthèse par Action'!D41)*('Revue des actions'!$F$4:$F$202="GENERAL")*ROW('Revue des actions'!$D$4:$D$202))-3)</f>
        <v xml:space="preserve">Construire des bâtiments exemplaires </v>
      </c>
      <c r="I41" s="192" t="str" cm="1">
        <f t="array" ref="I41">IF(INDEX('Revue des actions'!$M$4:$M$202,SUMPRODUCT(('Revue des actions'!$D$4:$D$202='Synthèse par Action'!$D41)*('Revue des actions'!$F$4:$F$202="GENERAL")*ROW('Revue des actions'!$D$4:$D$202))-3)=0,"",INDEX('Revue des actions'!$M$4:$M$202,SUMPRODUCT(('Revue des actions'!$D$4:$D$202='Synthèse par Action'!$D41)*('Revue des actions'!$F$4:$F$202="GENERAL")*ROW('Revue des actions'!$D$4:$D$202))-3))</f>
        <v/>
      </c>
      <c r="J41" s="192" t="str" cm="1">
        <f t="array" ref="J41">IF(INDEX('Revue des actions'!$N$4:$N$202,SUMPRODUCT(('Revue des actions'!$D$4:$D$202='Synthèse par Action'!$D41)*('Revue des actions'!$F$4:$F$202="GENERAL")*ROW('Revue des actions'!$D$4:$D$202))-3)=0,"",INDEX('Revue des actions'!$N$4:$N$202,SUMPRODUCT(('Revue des actions'!$D$4:$D$202='Synthèse par Action'!$D41)*('Revue des actions'!$F$4:$F$202="GENERAL")*ROW('Revue des actions'!$D$4:$D$202))-3))</f>
        <v>Revue</v>
      </c>
      <c r="K41" s="194"/>
      <c r="L41" s="194"/>
      <c r="M41" s="187" t="s">
        <v>70</v>
      </c>
      <c r="N41" s="63"/>
      <c r="O41" s="63"/>
      <c r="P41" s="80" t="s">
        <v>25</v>
      </c>
      <c r="Q41" s="80" t="s">
        <v>30</v>
      </c>
      <c r="R41" s="218"/>
      <c r="S41" s="212">
        <f>IF(OR($G41='Statistiques et définitions'!$B$21,$G41='Statistiques et définitions'!$B$22),1,(COUNTIFS('Revue des actions'!$D:$D,'Synthèse par Action'!$D41,'Revue des actions'!$O:$O,"Réalisée")+COUNTIFS('Revue des actions'!$D:$D,'Synthèse par Action'!$D41,'Revue des actions'!$O:$O,"Réalisée et revue à la baisse")+COUNTIFS('Revue des actions'!$D:$D,'Synthèse par Action'!$D41,'Revue des actions'!$O:$O,"En cours")/2+COUNTIFS('Revue des actions'!$D:$D,'Synthèse par Action'!$D41,'Revue des actions'!$O:$O,"Initiée")/4)/COUNTIFS('Revue des actions'!$D:$D,'Synthèse par Action'!$D41))</f>
        <v>0.5</v>
      </c>
    </row>
    <row r="42" spans="1:19" ht="39.5" thickBot="1" x14ac:dyDescent="0.4">
      <c r="A42" s="207" t="str">
        <f>INDEX('Revue des actions'!$A$4:$A$202,MATCH('Synthèse par Action'!$D42,'Revue des actions'!$D$4:$D$202,0))</f>
        <v>Orientation7 RENDRE EXEMPLAIRE L’ADMINISTRATION D’EST ENSEMBLE</v>
      </c>
      <c r="B42" s="207" t="str">
        <f>INDEX('Revue des actions'!$B$4:$B$202,MATCH('Synthèse par Action'!$D42,'Revue des actions'!$D$4:$D$202,0))</f>
        <v>Orientation7</v>
      </c>
      <c r="C42" s="207" t="str">
        <f>INDEX('Revue des actions'!$C$4:$C$202,MATCH('Synthèse par Action'!$D42,'Revue des actions'!$D$4:$D$202,0))</f>
        <v>Obj 2 : Améliorer la performance énergétique des bâtiments</v>
      </c>
      <c r="D42" s="208" t="s">
        <v>523</v>
      </c>
      <c r="E42" s="191" t="str">
        <f>VLOOKUP($D42,'Revue des actions'!$D:$V,MATCH(E$2,'Revue des actions'!$D$2:$P$2,0),FALSE)</f>
        <v xml:space="preserve">7.10  Lancer une campagne de communication aux éco-gestes dans les bâtiments  </v>
      </c>
      <c r="F42" s="192" t="str">
        <f>VLOOKUP($D42,'Revue des actions'!$D:$V,MATCH(F$2,'Revue des actions'!$D$2:$P$2,0),FALSE)</f>
        <v>DIR COM</v>
      </c>
      <c r="G42" s="193" t="str" cm="1">
        <f t="array" ref="G42">INDEX('Revue des actions'!$O$4:$O$202,SUMPRODUCT(('Revue des actions'!$D$4:$D$202='Synthèse par Action'!D42)*('Revue des actions'!$F$4:$F$202="GENERAL")*ROW('Revue des actions'!$D$4:$D$202))-3)</f>
        <v>En cours</v>
      </c>
      <c r="H42" s="191" t="str" cm="1">
        <f t="array" ref="H42">INDEX('Revue des actions'!$L$4:$L$202,SUMPRODUCT(('Revue des actions'!$D$4:$D$202='Synthèse par Action'!D42)*('Revue des actions'!$F$4:$F$202="GENERAL")*ROW('Revue des actions'!$D$4:$D$202))-3)</f>
        <v xml:space="preserve">Mesurer la réduction des consommations de fluides avant et après la campagne. Etendre la campagne aux autres établissements </v>
      </c>
      <c r="I42" s="192" t="str" cm="1">
        <f t="array" ref="I42">IF(INDEX('Revue des actions'!$M$4:$M$202,SUMPRODUCT(('Revue des actions'!$D$4:$D$202='Synthèse par Action'!$D42)*('Revue des actions'!$F$4:$F$202="GENERAL")*ROW('Revue des actions'!$D$4:$D$202))-3)=0,"",INDEX('Revue des actions'!$M$4:$M$202,SUMPRODUCT(('Revue des actions'!$D$4:$D$202='Synthèse par Action'!$D42)*('Revue des actions'!$F$4:$F$202="GENERAL")*ROW('Revue des actions'!$D$4:$D$202))-3))</f>
        <v/>
      </c>
      <c r="J42" s="192" t="str" cm="1">
        <f t="array" ref="J42">IF(INDEX('Revue des actions'!$N$4:$N$202,SUMPRODUCT(('Revue des actions'!$D$4:$D$202='Synthèse par Action'!$D42)*('Revue des actions'!$F$4:$F$202="GENERAL")*ROW('Revue des actions'!$D$4:$D$202))-3)=0,"",INDEX('Revue des actions'!$N$4:$N$202,SUMPRODUCT(('Revue des actions'!$D$4:$D$202='Synthèse par Action'!$D42)*('Revue des actions'!$F$4:$F$202="GENERAL")*ROW('Revue des actions'!$D$4:$D$202))-3))</f>
        <v>Revue</v>
      </c>
      <c r="K42" s="194"/>
      <c r="L42" s="194"/>
      <c r="M42" s="187" t="s">
        <v>70</v>
      </c>
      <c r="N42" s="63"/>
      <c r="O42" s="63"/>
      <c r="P42" s="80" t="s">
        <v>28</v>
      </c>
      <c r="Q42" s="80" t="s">
        <v>30</v>
      </c>
      <c r="R42" s="218"/>
      <c r="S42" s="212">
        <f>IF(OR($G42='Statistiques et définitions'!$B$21,$G42='Statistiques et définitions'!$B$22),1,(COUNTIFS('Revue des actions'!$D:$D,'Synthèse par Action'!$D42,'Revue des actions'!$O:$O,"Réalisée")+COUNTIFS('Revue des actions'!$D:$D,'Synthèse par Action'!$D42,'Revue des actions'!$O:$O,"Réalisée et revue à la baisse")+COUNTIFS('Revue des actions'!$D:$D,'Synthèse par Action'!$D42,'Revue des actions'!$O:$O,"En cours")/2+COUNTIFS('Revue des actions'!$D:$D,'Synthèse par Action'!$D42,'Revue des actions'!$O:$O,"Initiée")/4)/COUNTIFS('Revue des actions'!$D:$D,'Synthèse par Action'!$D42))</f>
        <v>0.6875</v>
      </c>
    </row>
    <row r="43" spans="1:19" ht="58.5" thickBot="1" x14ac:dyDescent="0.4">
      <c r="A43" s="207" t="str">
        <f>INDEX('Revue des actions'!$A$4:$A$202,MATCH('Synthèse par Action'!$D43,'Revue des actions'!$D$4:$D$202,0))</f>
        <v>Orientation7 RENDRE EXEMPLAIRE L’ADMINISTRATION D’EST ENSEMBLE</v>
      </c>
      <c r="B43" s="207" t="str">
        <f>INDEX('Revue des actions'!$B$4:$B$202,MATCH('Synthèse par Action'!$D43,'Revue des actions'!$D$4:$D$202,0))</f>
        <v>Orientation7</v>
      </c>
      <c r="C43" s="207" t="s">
        <v>499</v>
      </c>
      <c r="D43" s="208">
        <v>7.11</v>
      </c>
      <c r="E43" s="191" t="str">
        <f>VLOOKUP($D43,'Revue des actions'!$D:$V,MATCH(E$2,'Revue des actions'!$D$2:$P$2,0),FALSE)</f>
        <v xml:space="preserve">7.11 Optimiser les consommations d’eau des piscines  </v>
      </c>
      <c r="F43" s="192" t="str">
        <f>VLOOKUP($D43,'Revue des actions'!$D:$V,MATCH(F$2,'Revue des actions'!$D$2:$P$2,0),FALSE)</f>
        <v>DB</v>
      </c>
      <c r="G43" s="193" t="str" cm="1">
        <f t="array" ref="G43">INDEX('Revue des actions'!$O$4:$O$202,SUMPRODUCT(('Revue des actions'!$D$4:$D$202='Synthèse par Action'!D43)*('Revue des actions'!$F$4:$F$202="GENERAL")*ROW('Revue des actions'!$D$4:$D$202))-3)</f>
        <v>En cours</v>
      </c>
      <c r="H43" s="191" t="str" cm="1">
        <f t="array" ref="H43">INDEX('Revue des actions'!$L$4:$L$202,SUMPRODUCT(('Revue des actions'!$D$4:$D$202='Synthèse par Action'!D43)*('Revue des actions'!$F$4:$F$202="GENERAL")*ROW('Revue des actions'!$D$4:$D$202))-3)</f>
        <v>Réduire les consommations d'eau des piscines  de 10% d'ici 2017 puis de 25% d'ici 2025. Baisse des consignes de chauffage de l'eau: - première baisse de 0,5°C déjà effectuée début 2021, deuxième baisse en octobre 2021 avant le redémarrage de la saison de chauffe.</v>
      </c>
      <c r="I43" s="192" t="str" cm="1">
        <f t="array" ref="I43">IF(INDEX('Revue des actions'!$M$4:$M$202,SUMPRODUCT(('Revue des actions'!$D$4:$D$202='Synthèse par Action'!$D43)*('Revue des actions'!$F$4:$F$202="GENERAL")*ROW('Revue des actions'!$D$4:$D$202))-3)=0,"",INDEX('Revue des actions'!$M$4:$M$202,SUMPRODUCT(('Revue des actions'!$D$4:$D$202='Synthèse par Action'!$D43)*('Revue des actions'!$F$4:$F$202="GENERAL")*ROW('Revue des actions'!$D$4:$D$202))-3))</f>
        <v/>
      </c>
      <c r="J43" s="192" t="str" cm="1">
        <f t="array" ref="J43">IF(INDEX('Revue des actions'!$N$4:$N$202,SUMPRODUCT(('Revue des actions'!$D$4:$D$202='Synthèse par Action'!$D43)*('Revue des actions'!$F$4:$F$202="GENERAL")*ROW('Revue des actions'!$D$4:$D$202))-3)=0,"",INDEX('Revue des actions'!$N$4:$N$202,SUMPRODUCT(('Revue des actions'!$D$4:$D$202='Synthèse par Action'!$D43)*('Revue des actions'!$F$4:$F$202="GENERAL")*ROW('Revue des actions'!$D$4:$D$202))-3))</f>
        <v>Revue</v>
      </c>
      <c r="K43" s="194"/>
      <c r="L43" s="194"/>
      <c r="M43" s="187" t="s">
        <v>70</v>
      </c>
      <c r="N43" s="63" t="s">
        <v>70</v>
      </c>
      <c r="O43" s="63"/>
      <c r="P43" s="80" t="s">
        <v>28</v>
      </c>
      <c r="Q43" s="80" t="s">
        <v>30</v>
      </c>
      <c r="R43" s="218"/>
      <c r="S43" s="212">
        <f>IF(OR($G43='Statistiques et définitions'!$B$21,$G43='Statistiques et définitions'!$B$22),1,(COUNTIFS('Revue des actions'!$D:$D,'Synthèse par Action'!$D43,'Revue des actions'!$O:$O,"Réalisée")+COUNTIFS('Revue des actions'!$D:$D,'Synthèse par Action'!$D43,'Revue des actions'!$O:$O,"Réalisée et revue à la baisse")+COUNTIFS('Revue des actions'!$D:$D,'Synthèse par Action'!$D43,'Revue des actions'!$O:$O,"En cours")/2+COUNTIFS('Revue des actions'!$D:$D,'Synthèse par Action'!$D43,'Revue des actions'!$O:$O,"Initiée")/4)/COUNTIFS('Revue des actions'!$D:$D,'Synthèse par Action'!$D43))</f>
        <v>0.75</v>
      </c>
    </row>
    <row r="44" spans="1:19" ht="39.5" thickBot="1" x14ac:dyDescent="0.4">
      <c r="A44" s="207" t="str">
        <f>INDEX('Revue des actions'!$A$4:$A$202,MATCH('Synthèse par Action'!$D44,'Revue des actions'!$D$4:$D$202,0))</f>
        <v>Orientation7 RENDRE EXEMPLAIRE L’ADMINISTRATION D’EST ENSEMBLE</v>
      </c>
      <c r="B44" s="207" t="str">
        <f>INDEX('Revue des actions'!$B$4:$B$202,MATCH('Synthèse par Action'!$D44,'Revue des actions'!$D$4:$D$202,0))</f>
        <v>Orientation7</v>
      </c>
      <c r="C44" s="207" t="str">
        <f>INDEX('Revue des actions'!$C$4:$C$202,MATCH('Synthèse par Action'!$D44,'Revue des actions'!$D$4:$D$202,0))</f>
        <v>Obj 4 : Réduire les émissions de GES liées aux achats publics</v>
      </c>
      <c r="D44" s="208">
        <v>7.12</v>
      </c>
      <c r="E44" s="191" t="str">
        <f>VLOOKUP($D44,'Revue des actions'!$D:$V,MATCH(E$2,'Revue des actions'!$D$2:$P$2,0),FALSE)</f>
        <v>7.12 Développer la commande publique durable</v>
      </c>
      <c r="F44" s="192" t="str">
        <f>VLOOKUP($D44,'Revue des actions'!$D:$V,MATCH(F$2,'Revue des actions'!$D$2:$P$2,0),FALSE)</f>
        <v>DAAJ</v>
      </c>
      <c r="G44" s="193" t="str" cm="1">
        <f t="array" ref="G44">INDEX('Revue des actions'!$O$4:$O$202,SUMPRODUCT(('Revue des actions'!$D$4:$D$202='Synthèse par Action'!D44)*('Revue des actions'!$F$4:$F$202="GENERAL")*ROW('Revue des actions'!$D$4:$D$202))-3)</f>
        <v>En cours</v>
      </c>
      <c r="H44" s="191" t="str" cm="1">
        <f t="array" ref="H44">INDEX('Revue des actions'!$L$4:$L$202,SUMPRODUCT(('Revue des actions'!$D$4:$D$202='Synthèse par Action'!D44)*('Revue des actions'!$F$4:$F$202="GENERAL")*ROW('Revue des actions'!$D$4:$D$202))-3)</f>
        <v>Valider et mettre en œuvre la stratégie d'achat durable</v>
      </c>
      <c r="I44" s="192" cm="1">
        <f t="array" ref="I44">IF(INDEX('Revue des actions'!$M$4:$M$202,SUMPRODUCT(('Revue des actions'!$D$4:$D$202='Synthèse par Action'!$D44)*('Revue des actions'!$F$4:$F$202="GENERAL")*ROW('Revue des actions'!$D$4:$D$202))-3)=0,"",INDEX('Revue des actions'!$M$4:$M$202,SUMPRODUCT(('Revue des actions'!$D$4:$D$202='Synthèse par Action'!$D44)*('Revue des actions'!$F$4:$F$202="GENERAL")*ROW('Revue des actions'!$D$4:$D$202))-3))</f>
        <v>2023</v>
      </c>
      <c r="J44" s="192" t="str" cm="1">
        <f t="array" ref="J44">IF(INDEX('Revue des actions'!$N$4:$N$202,SUMPRODUCT(('Revue des actions'!$D$4:$D$202='Synthèse par Action'!$D44)*('Revue des actions'!$F$4:$F$202="GENERAL")*ROW('Revue des actions'!$D$4:$D$202))-3)=0,"",INDEX('Revue des actions'!$N$4:$N$202,SUMPRODUCT(('Revue des actions'!$D$4:$D$202='Synthèse par Action'!$D44)*('Revue des actions'!$F$4:$F$202="GENERAL")*ROW('Revue des actions'!$D$4:$D$202))-3))</f>
        <v>Revue</v>
      </c>
      <c r="K44" s="194"/>
      <c r="L44" s="194"/>
      <c r="M44" s="187" t="s">
        <v>70</v>
      </c>
      <c r="N44" s="63"/>
      <c r="O44" s="63"/>
      <c r="P44" s="80" t="s">
        <v>25</v>
      </c>
      <c r="Q44" s="80" t="s">
        <v>30</v>
      </c>
      <c r="R44" s="218"/>
      <c r="S44" s="212">
        <f>IF(OR($G44='Statistiques et définitions'!$B$21,$G44='Statistiques et définitions'!$B$22),1,(COUNTIFS('Revue des actions'!$D:$D,'Synthèse par Action'!$D44,'Revue des actions'!$O:$O,"Réalisée")+COUNTIFS('Revue des actions'!$D:$D,'Synthèse par Action'!$D44,'Revue des actions'!$O:$O,"Réalisée et revue à la baisse")+COUNTIFS('Revue des actions'!$D:$D,'Synthèse par Action'!$D44,'Revue des actions'!$O:$O,"En cours")/2+COUNTIFS('Revue des actions'!$D:$D,'Synthèse par Action'!$D44,'Revue des actions'!$O:$O,"Initiée")/4)/COUNTIFS('Revue des actions'!$D:$D,'Synthèse par Action'!$D44))</f>
        <v>0.75</v>
      </c>
    </row>
    <row r="45" spans="1:19" ht="39.5" thickBot="1" x14ac:dyDescent="0.4">
      <c r="A45" s="205" t="str">
        <f>INDEX('Revue des actions'!$A$4:$A$202,MATCH('Synthèse par Action'!$D45,'Revue des actions'!$D$4:$D$202,0))</f>
        <v>Orientation7 RENDRE EXEMPLAIRE L’ADMINISTRATION D’EST ENSEMBLE</v>
      </c>
      <c r="B45" s="205" t="str">
        <f>INDEX('Revue des actions'!$B$4:$B$202,MATCH('Synthèse par Action'!$D45,'Revue des actions'!$D$4:$D$202,0))</f>
        <v>Orientation7</v>
      </c>
      <c r="C45" s="205" t="str">
        <f>INDEX('Revue des actions'!$C$4:$C$202,MATCH('Synthèse par Action'!$D45,'Revue des actions'!$D$4:$D$202,0))</f>
        <v>Obj 2 : Améliorer la performance énergétique des bâtiments</v>
      </c>
      <c r="D45" s="208" t="s">
        <v>533</v>
      </c>
      <c r="E45" s="271" t="str">
        <f>VLOOKUP($D45,'Revue des actions'!$D:$V,MATCH(E$2,'Revue des actions'!$D$2:$P$2,0),FALSE)</f>
        <v>7.13  Développer une politique numérique responsable</v>
      </c>
      <c r="F45" s="192" t="str">
        <f>VLOOKUP($D45,'Revue des actions'!$D:$V,MATCH(F$2,'Revue des actions'!$D$2:$P$2,0),FALSE)</f>
        <v>DSI</v>
      </c>
      <c r="G45" s="193" t="str" cm="1">
        <f t="array" ref="G45">INDEX('Revue des actions'!$O$4:$O$202,SUMPRODUCT(('Revue des actions'!$D$4:$D$202='Synthèse par Action'!D45)*('Revue des actions'!$F$4:$F$202="GENERAL")*ROW('Revue des actions'!$D$4:$D$202))-3)</f>
        <v>Initiée</v>
      </c>
      <c r="H45" s="191" cm="1">
        <f t="array" ref="H45">INDEX('Revue des actions'!$L$4:$L$202,SUMPRODUCT(('Revue des actions'!$D$4:$D$202='Synthèse par Action'!D45)*('Revue des actions'!$F$4:$F$202="GENERAL")*ROW('Revue des actions'!$D$4:$D$202))-3)</f>
        <v>0</v>
      </c>
      <c r="I45" s="192" t="str" cm="1">
        <f t="array" ref="I45">IF(INDEX('Revue des actions'!$M$4:$M$202,SUMPRODUCT(('Revue des actions'!$D$4:$D$202='Synthèse par Action'!$D45)*('Revue des actions'!$F$4:$F$202="GENERAL")*ROW('Revue des actions'!$D$4:$D$202))-3)=0,"",INDEX('Revue des actions'!$M$4:$M$202,SUMPRODUCT(('Revue des actions'!$D$4:$D$202='Synthèse par Action'!$D45)*('Revue des actions'!$F$4:$F$202="GENERAL")*ROW('Revue des actions'!$D$4:$D$202))-3))</f>
        <v/>
      </c>
      <c r="J45" s="192" t="str" cm="1">
        <f t="array" ref="J45">IF(INDEX('Revue des actions'!$N$4:$N$202,SUMPRODUCT(('Revue des actions'!$D$4:$D$202='Synthèse par Action'!$D45)*('Revue des actions'!$F$4:$F$202="GENERAL")*ROW('Revue des actions'!$D$4:$D$202))-3)=0,"",INDEX('Revue des actions'!$N$4:$N$202,SUMPRODUCT(('Revue des actions'!$D$4:$D$202='Synthèse par Action'!$D45)*('Revue des actions'!$F$4:$F$202="GENERAL")*ROW('Revue des actions'!$D$4:$D$202))-3))</f>
        <v>Nouvelle</v>
      </c>
      <c r="K45" s="194"/>
      <c r="L45" s="194"/>
      <c r="M45" s="187" t="s">
        <v>70</v>
      </c>
      <c r="N45" s="63"/>
      <c r="O45" s="63" t="s">
        <v>70</v>
      </c>
      <c r="P45" s="80" t="s">
        <v>28</v>
      </c>
      <c r="Q45" s="80" t="s">
        <v>30</v>
      </c>
      <c r="R45" s="218"/>
      <c r="S45" s="212">
        <f>IF(OR($G45='Statistiques et définitions'!$B$21,$G45='Statistiques et définitions'!$B$22),1,(COUNTIFS('Revue des actions'!$D:$D,'Synthèse par Action'!$D45,'Revue des actions'!$O:$O,"Réalisée")+COUNTIFS('Revue des actions'!$D:$D,'Synthèse par Action'!$D45,'Revue des actions'!$O:$O,"Réalisée et revue à la baisse")+COUNTIFS('Revue des actions'!$D:$D,'Synthèse par Action'!$D45,'Revue des actions'!$O:$O,"En cours")/2+COUNTIFS('Revue des actions'!$D:$D,'Synthèse par Action'!$D45,'Revue des actions'!$O:$O,"Initiée")/4)/COUNTIFS('Revue des actions'!$D:$D,'Synthèse par Action'!$D45))</f>
        <v>0.6428571428571429</v>
      </c>
    </row>
    <row r="46" spans="1:19" ht="39.5" thickBot="1" x14ac:dyDescent="0.4">
      <c r="A46" s="205" t="str">
        <f>INDEX('Revue des actions'!$A$4:$A$202,MATCH('Synthèse par Action'!$D46,'Revue des actions'!$D$4:$D$202,0))</f>
        <v>Orientation7 RENDRE EXEMPLAIRE L’ADMINISTRATION D’EST ENSEMBLE</v>
      </c>
      <c r="B46" s="205" t="str">
        <f>INDEX('Revue des actions'!$B$4:$B$202,MATCH('Synthèse par Action'!$D46,'Revue des actions'!$D$4:$D$202,0))</f>
        <v>Orientation7</v>
      </c>
      <c r="C46" s="205" t="str">
        <f>INDEX('Revue des actions'!$C$4:$C$202,MATCH('Synthèse par Action'!$D46,'Revue des actions'!$D$4:$D$202,0))</f>
        <v>Obj 1 : Réduire l'empreinte carbone des déplacements quotidiens des agents</v>
      </c>
      <c r="D46" s="206">
        <v>7.14</v>
      </c>
      <c r="E46" s="272" t="str">
        <f>VLOOKUP($D46,'Revue des actions'!$D:$V,MATCH(E$2,'Revue des actions'!$D$2:$P$2,0),FALSE)</f>
        <v>7.14 Élaborer un plan de mobilité</v>
      </c>
      <c r="F46" s="192" t="str">
        <f>VLOOKUP($D46,'Revue des actions'!$D:$V,MATCH(F$2,'Revue des actions'!$D$2:$P$2,0),FALSE)</f>
        <v>DRESS</v>
      </c>
      <c r="G46" s="193" t="str" cm="1">
        <f t="array" ref="G46">INDEX('Revue des actions'!$O$4:$O$202,SUMPRODUCT(('Revue des actions'!$D$4:$D$202='Synthèse par Action'!D46)*('Revue des actions'!$F$4:$F$202="GENERAL")*ROW('Revue des actions'!$D$4:$D$202))-3)</f>
        <v>Réalisée</v>
      </c>
      <c r="H46" s="191" t="str" cm="1">
        <f t="array" ref="H46">INDEX('Revue des actions'!$L$4:$L$202,SUMPRODUCT(('Revue des actions'!$D$4:$D$202='Synthèse par Action'!D46)*('Revue des actions'!$F$4:$F$202="GENERAL")*ROW('Revue des actions'!$D$4:$D$202))-3)</f>
        <v>Améliorer la connaissance des déplacements des agents et les solutions de mobilité alternatives à la voiture</v>
      </c>
      <c r="I46" s="192" cm="1">
        <f t="array" ref="I46">IF(INDEX('Revue des actions'!$M$4:$M$202,SUMPRODUCT(('Revue des actions'!$D$4:$D$202='Synthèse par Action'!$D46)*('Revue des actions'!$F$4:$F$202="GENERAL")*ROW('Revue des actions'!$D$4:$D$202))-3)=0,"",INDEX('Revue des actions'!$M$4:$M$202,SUMPRODUCT(('Revue des actions'!$D$4:$D$202='Synthèse par Action'!$D46)*('Revue des actions'!$F$4:$F$202="GENERAL")*ROW('Revue des actions'!$D$4:$D$202))-3))</f>
        <v>2020</v>
      </c>
      <c r="J46" s="192" t="str" cm="1">
        <f t="array" ref="J46">IF(INDEX('Revue des actions'!$N$4:$N$202,SUMPRODUCT(('Revue des actions'!$D$4:$D$202='Synthèse par Action'!$D46)*('Revue des actions'!$F$4:$F$202="GENERAL")*ROW('Revue des actions'!$D$4:$D$202))-3)=0,"",INDEX('Revue des actions'!$N$4:$N$202,SUMPRODUCT(('Revue des actions'!$D$4:$D$202='Synthèse par Action'!$D46)*('Revue des actions'!$F$4:$F$202="GENERAL")*ROW('Revue des actions'!$D$4:$D$202))-3))</f>
        <v>Nouvelle</v>
      </c>
      <c r="K46" s="194"/>
      <c r="L46" s="194"/>
      <c r="M46" s="187" t="s">
        <v>70</v>
      </c>
      <c r="N46" s="63"/>
      <c r="O46" s="274" t="s">
        <v>70</v>
      </c>
      <c r="P46" s="80" t="s">
        <v>28</v>
      </c>
      <c r="Q46" s="80" t="s">
        <v>30</v>
      </c>
      <c r="R46" s="218" t="s">
        <v>468</v>
      </c>
      <c r="S46" s="212">
        <f>IF(OR($G46='Statistiques et définitions'!$B$21,$G46='Statistiques et définitions'!$B$22),1,(COUNTIFS('Revue des actions'!$D:$D,'Synthèse par Action'!$D46,'Revue des actions'!$O:$O,"Réalisée")+COUNTIFS('Revue des actions'!$D:$D,'Synthèse par Action'!$D46,'Revue des actions'!$O:$O,"Réalisée et revue à la baisse")+COUNTIFS('Revue des actions'!$D:$D,'Synthèse par Action'!$D46,'Revue des actions'!$O:$O,"En cours")/2+COUNTIFS('Revue des actions'!$D:$D,'Synthèse par Action'!$D46,'Revue des actions'!$O:$O,"Initiée")/4)/COUNTIFS('Revue des actions'!$D:$D,'Synthèse par Action'!$D46))</f>
        <v>1</v>
      </c>
    </row>
    <row r="47" spans="1:19" ht="52.5" thickBot="1" x14ac:dyDescent="0.4">
      <c r="A47" s="209" t="str">
        <f>INDEX('Revue des actions'!$A$4:$A$202,MATCH('Synthèse par Action'!$D47,'Revue des actions'!$D$4:$D$202,0))</f>
        <v>Orientation8 ENGAGER ET COORDONNER LA POLITIQUE DE TRANSITION ÉNERGETIQUE DU TERRITOIRE</v>
      </c>
      <c r="B47" s="209" t="str">
        <f>INDEX('Revue des actions'!$B$4:$B$202,MATCH('Synthèse par Action'!$D47,'Revue des actions'!$D$4:$D$202,0))</f>
        <v>Orientation8</v>
      </c>
      <c r="C47" s="209" t="str">
        <f>INDEX('Revue des actions'!$C$4:$C$202,MATCH('Synthèse par Action'!$D47,'Revue des actions'!$D$4:$D$202,0))</f>
        <v>Obj 1 : Animer la transition énergétique du territoire</v>
      </c>
      <c r="D47" s="210">
        <v>8.1</v>
      </c>
      <c r="E47" s="191" t="str">
        <f>VLOOKUP($D47,'Revue des actions'!$D:$V,MATCH(E$2,'Revue des actions'!$D$2:$P$2,0),FALSE)</f>
        <v>8.1 Obtenir la reconnaissance "territoire à énergie positive pour la croissance verte"</v>
      </c>
      <c r="F47" s="192" t="str">
        <f>VLOOKUP($D47,'Revue des actions'!$D:$V,MATCH(F$2,'Revue des actions'!$D$2:$P$2,0),FALSE)</f>
        <v>DEEU</v>
      </c>
      <c r="G47" s="193" t="str" cm="1">
        <f t="array" ref="G47">INDEX('Revue des actions'!$O$4:$O$202,SUMPRODUCT(('Revue des actions'!$D$4:$D$202='Synthèse par Action'!D47)*('Revue des actions'!$F$4:$F$202="GENERAL")*ROW('Revue des actions'!$D$4:$D$202))-3)</f>
        <v>Réalisée</v>
      </c>
      <c r="H47" s="191" t="str" cm="1">
        <f t="array" ref="H47">INDEX('Revue des actions'!$L$4:$L$202,SUMPRODUCT(('Revue des actions'!$D$4:$D$202='Synthèse par Action'!D47)*('Revue des actions'!$F$4:$F$202="GENERAL")*ROW('Revue des actions'!$D$4:$D$202))-3)</f>
        <v>Passer du label  "territoire à énergie positive en devenir" à "territoire à énergie positive" pour bénéficier de financements</v>
      </c>
      <c r="I47" s="192" cm="1">
        <f t="array" ref="I47">IF(INDEX('Revue des actions'!$M$4:$M$202,SUMPRODUCT(('Revue des actions'!$D$4:$D$202='Synthèse par Action'!$D47)*('Revue des actions'!$F$4:$F$202="GENERAL")*ROW('Revue des actions'!$D$4:$D$202))-3)=0,"",INDEX('Revue des actions'!$M$4:$M$202,SUMPRODUCT(('Revue des actions'!$D$4:$D$202='Synthèse par Action'!$D47)*('Revue des actions'!$F$4:$F$202="GENERAL")*ROW('Revue des actions'!$D$4:$D$202))-3))</f>
        <v>2016</v>
      </c>
      <c r="J47" s="192" t="str" cm="1">
        <f t="array" ref="J47">IF(INDEX('Revue des actions'!$N$4:$N$202,SUMPRODUCT(('Revue des actions'!$D$4:$D$202='Synthèse par Action'!$D47)*('Revue des actions'!$F$4:$F$202="GENERAL")*ROW('Revue des actions'!$D$4:$D$202))-3)=0,"",INDEX('Revue des actions'!$N$4:$N$202,SUMPRODUCT(('Revue des actions'!$D$4:$D$202='Synthèse par Action'!$D47)*('Revue des actions'!$F$4:$F$202="GENERAL")*ROW('Revue des actions'!$D$4:$D$202))-3))</f>
        <v/>
      </c>
      <c r="K47" s="194"/>
      <c r="L47" s="194"/>
      <c r="M47" s="187" t="s">
        <v>70</v>
      </c>
      <c r="N47" s="63"/>
      <c r="O47" s="63"/>
      <c r="P47" s="80" t="s">
        <v>25</v>
      </c>
      <c r="Q47" s="80" t="s">
        <v>30</v>
      </c>
      <c r="R47" s="218"/>
      <c r="S47" s="212">
        <f>IF(OR($G47='Statistiques et définitions'!$B$21,$G47='Statistiques et définitions'!$B$22),1,(COUNTIFS('Revue des actions'!$D:$D,'Synthèse par Action'!$D47,'Revue des actions'!$O:$O,"Réalisée")+COUNTIFS('Revue des actions'!$D:$D,'Synthèse par Action'!$D47,'Revue des actions'!$O:$O,"Réalisée et revue à la baisse")+COUNTIFS('Revue des actions'!$D:$D,'Synthèse par Action'!$D47,'Revue des actions'!$O:$O,"En cours")/2+COUNTIFS('Revue des actions'!$D:$D,'Synthèse par Action'!$D47,'Revue des actions'!$O:$O,"Initiée")/4)/COUNTIFS('Revue des actions'!$D:$D,'Synthèse par Action'!$D47))</f>
        <v>1</v>
      </c>
    </row>
    <row r="48" spans="1:19" ht="52.5" thickBot="1" x14ac:dyDescent="0.4">
      <c r="A48" s="209" t="str">
        <f>INDEX('Revue des actions'!$A$4:$A$202,MATCH('Synthèse par Action'!$D48,'Revue des actions'!$D$4:$D$202,0))</f>
        <v>Orientation8 ENGAGER ET COORDONNER LA POLITIQUE DE TRANSITION ÉNERGETIQUE DU TERRITOIRE</v>
      </c>
      <c r="B48" s="209" t="str">
        <f>INDEX('Revue des actions'!$B$4:$B$202,MATCH('Synthèse par Action'!$D48,'Revue des actions'!$D$4:$D$202,0))</f>
        <v>Orientation8</v>
      </c>
      <c r="C48" s="209" t="str">
        <f>INDEX('Revue des actions'!$C$4:$C$202,MATCH('Synthèse par Action'!$D48,'Revue des actions'!$D$4:$D$202,0))</f>
        <v>Obj 1 : Animer la transition énergétique du territoire</v>
      </c>
      <c r="D48" s="210">
        <v>8.1999999999999993</v>
      </c>
      <c r="E48" s="191" t="str">
        <f>VLOOKUP($D48,'Revue des actions'!$D:$V,MATCH(E$2,'Revue des actions'!$D$2:$P$2,0),FALSE)</f>
        <v xml:space="preserve">8.2 Animer la transition énergétique sur le territoire avec les acteurs locaux </v>
      </c>
      <c r="F48" s="192" t="str">
        <f>VLOOKUP($D48,'Revue des actions'!$D:$V,MATCH(F$2,'Revue des actions'!$D$2:$P$2,0),FALSE)</f>
        <v>DEEU</v>
      </c>
      <c r="G48" s="193" t="str" cm="1">
        <f t="array" ref="G48">INDEX('Revue des actions'!$O$4:$O$202,SUMPRODUCT(('Revue des actions'!$D$4:$D$202='Synthèse par Action'!D48)*('Revue des actions'!$F$4:$F$202="GENERAL")*ROW('Revue des actions'!$D$4:$D$202))-3)</f>
        <v>Réalisée</v>
      </c>
      <c r="H48" s="191" t="str" cm="1">
        <f t="array" ref="H48">INDEX('Revue des actions'!$L$4:$L$202,SUMPRODUCT(('Revue des actions'!$D$4:$D$202='Synthèse par Action'!D48)*('Revue des actions'!$F$4:$F$202="GENERAL")*ROW('Revue des actions'!$D$4:$D$202))-3)</f>
        <v>Créer une instance d'échange et de suivi des politiques énergie du territoire (éclairage public, rénovation énergétique, réseaux de chaleur…)</v>
      </c>
      <c r="I48" s="192" t="str" cm="1">
        <f t="array" ref="I48">IF(INDEX('Revue des actions'!$M$4:$M$202,SUMPRODUCT(('Revue des actions'!$D$4:$D$202='Synthèse par Action'!$D48)*('Revue des actions'!$F$4:$F$202="GENERAL")*ROW('Revue des actions'!$D$4:$D$202))-3)=0,"",INDEX('Revue des actions'!$M$4:$M$202,SUMPRODUCT(('Revue des actions'!$D$4:$D$202='Synthèse par Action'!$D48)*('Revue des actions'!$F$4:$F$202="GENERAL")*ROW('Revue des actions'!$D$4:$D$202))-3))</f>
        <v/>
      </c>
      <c r="J48" s="192" t="str" cm="1">
        <f t="array" ref="J48">IF(INDEX('Revue des actions'!$N$4:$N$202,SUMPRODUCT(('Revue des actions'!$D$4:$D$202='Synthèse par Action'!$D48)*('Revue des actions'!$F$4:$F$202="GENERAL")*ROW('Revue des actions'!$D$4:$D$202))-3)=0,"",INDEX('Revue des actions'!$N$4:$N$202,SUMPRODUCT(('Revue des actions'!$D$4:$D$202='Synthèse par Action'!$D48)*('Revue des actions'!$F$4:$F$202="GENERAL")*ROW('Revue des actions'!$D$4:$D$202))-3))</f>
        <v/>
      </c>
      <c r="K48" s="194"/>
      <c r="L48" s="194"/>
      <c r="M48" s="187" t="s">
        <v>70</v>
      </c>
      <c r="N48" s="63"/>
      <c r="O48" s="63"/>
      <c r="P48" s="80" t="s">
        <v>25</v>
      </c>
      <c r="Q48" s="80" t="s">
        <v>30</v>
      </c>
      <c r="R48" s="218"/>
      <c r="S48" s="212">
        <f>IF(OR($G48='Statistiques et définitions'!$B$21,$G48='Statistiques et définitions'!$B$22),1,(COUNTIFS('Revue des actions'!$D:$D,'Synthèse par Action'!$D48,'Revue des actions'!$O:$O,"Réalisée")+COUNTIFS('Revue des actions'!$D:$D,'Synthèse par Action'!$D48,'Revue des actions'!$O:$O,"Réalisée et revue à la baisse")+COUNTIFS('Revue des actions'!$D:$D,'Synthèse par Action'!$D48,'Revue des actions'!$O:$O,"En cours")/2+COUNTIFS('Revue des actions'!$D:$D,'Synthèse par Action'!$D48,'Revue des actions'!$O:$O,"Initiée")/4)/COUNTIFS('Revue des actions'!$D:$D,'Synthèse par Action'!$D48))</f>
        <v>1</v>
      </c>
    </row>
    <row r="49" spans="1:19" ht="52.5" thickBot="1" x14ac:dyDescent="0.4">
      <c r="A49" s="209" t="str">
        <f>INDEX('Revue des actions'!$A$4:$A$202,MATCH('Synthèse par Action'!$D49,'Revue des actions'!$D$4:$D$202,0))</f>
        <v>Orientation8 ENGAGER ET COORDONNER LA POLITIQUE DE TRANSITION ÉNERGETIQUE DU TERRITOIRE</v>
      </c>
      <c r="B49" s="209" t="str">
        <f>INDEX('Revue des actions'!$B$4:$B$202,MATCH('Synthèse par Action'!$D49,'Revue des actions'!$D$4:$D$202,0))</f>
        <v>Orientation8</v>
      </c>
      <c r="C49" s="209" t="str">
        <f>INDEX('Revue des actions'!$C$4:$C$202,MATCH('Synthèse par Action'!$D49,'Revue des actions'!$D$4:$D$202,0))</f>
        <v>Obj 1 : Animer la transition énergétique du territoire</v>
      </c>
      <c r="D49" s="210">
        <v>8.3000000000000007</v>
      </c>
      <c r="E49" s="273" t="str">
        <f>VLOOKUP($D49,'Revue des actions'!$D:$V,MATCH(E$2,'Revue des actions'!$D$2:$P$2,0),FALSE)</f>
        <v xml:space="preserve">8.3 Créer un observatoire des engagements du PCAET </v>
      </c>
      <c r="F49" s="192" t="str">
        <f>VLOOKUP($D49,'Revue des actions'!$D:$V,MATCH(F$2,'Revue des actions'!$D$2:$P$2,0),FALSE)</f>
        <v>DEEU</v>
      </c>
      <c r="G49" s="193" t="str" cm="1">
        <f t="array" ref="G49">INDEX('Revue des actions'!$O$4:$O$202,SUMPRODUCT(('Revue des actions'!$D$4:$D$202='Synthèse par Action'!D49)*('Revue des actions'!$F$4:$F$202="GENERAL")*ROW('Revue des actions'!$D$4:$D$202))-3)</f>
        <v>Réalisée</v>
      </c>
      <c r="H49" s="191" t="str" cm="1">
        <f t="array" ref="H49">INDEX('Revue des actions'!$L$4:$L$202,SUMPRODUCT(('Revue des actions'!$D$4:$D$202='Synthèse par Action'!D49)*('Revue des actions'!$F$4:$F$202="GENERAL")*ROW('Revue des actions'!$D$4:$D$202))-3)</f>
        <v xml:space="preserve">Réunir chaque année un comité de pilotage transversal élus/techniciens pour suivi et évaluation du PCAET </v>
      </c>
      <c r="I49" s="192" t="str" cm="1">
        <f t="array" ref="I49">IF(INDEX('Revue des actions'!$M$4:$M$202,SUMPRODUCT(('Revue des actions'!$D$4:$D$202='Synthèse par Action'!$D49)*('Revue des actions'!$F$4:$F$202="GENERAL")*ROW('Revue des actions'!$D$4:$D$202))-3)=0,"",INDEX('Revue des actions'!$M$4:$M$202,SUMPRODUCT(('Revue des actions'!$D$4:$D$202='Synthèse par Action'!$D49)*('Revue des actions'!$F$4:$F$202="GENERAL")*ROW('Revue des actions'!$D$4:$D$202))-3))</f>
        <v/>
      </c>
      <c r="J49" s="192" t="str" cm="1">
        <f t="array" ref="J49">IF(INDEX('Revue des actions'!$N$4:$N$202,SUMPRODUCT(('Revue des actions'!$D$4:$D$202='Synthèse par Action'!$D49)*('Revue des actions'!$F$4:$F$202="GENERAL")*ROW('Revue des actions'!$D$4:$D$202))-3)=0,"",INDEX('Revue des actions'!$N$4:$N$202,SUMPRODUCT(('Revue des actions'!$D$4:$D$202='Synthèse par Action'!$D49)*('Revue des actions'!$F$4:$F$202="GENERAL")*ROW('Revue des actions'!$D$4:$D$202))-3))</f>
        <v/>
      </c>
      <c r="K49" s="194"/>
      <c r="L49" s="194"/>
      <c r="M49" s="187" t="s">
        <v>70</v>
      </c>
      <c r="N49" s="63" t="s">
        <v>70</v>
      </c>
      <c r="O49" s="274" t="s">
        <v>70</v>
      </c>
      <c r="P49" s="80" t="s">
        <v>28</v>
      </c>
      <c r="Q49" s="80" t="s">
        <v>30</v>
      </c>
      <c r="R49" s="218"/>
      <c r="S49" s="212">
        <f>IF(OR($G49='Statistiques et définitions'!$B$21,$G49='Statistiques et définitions'!$B$22),1,(COUNTIFS('Revue des actions'!$D:$D,'Synthèse par Action'!$D49,'Revue des actions'!$O:$O,"Réalisée")+COUNTIFS('Revue des actions'!$D:$D,'Synthèse par Action'!$D49,'Revue des actions'!$O:$O,"Réalisée et revue à la baisse")+COUNTIFS('Revue des actions'!$D:$D,'Synthèse par Action'!$D49,'Revue des actions'!$O:$O,"En cours")/2+COUNTIFS('Revue des actions'!$D:$D,'Synthèse par Action'!$D49,'Revue des actions'!$O:$O,"Initiée")/4)/COUNTIFS('Revue des actions'!$D:$D,'Synthèse par Action'!$D49))</f>
        <v>1</v>
      </c>
    </row>
    <row r="50" spans="1:19" ht="52.5" thickBot="1" x14ac:dyDescent="0.4">
      <c r="A50" s="209" t="str">
        <f>INDEX('Revue des actions'!$A$4:$A$202,MATCH('Synthèse par Action'!$D50,'Revue des actions'!$D$4:$D$202,0))</f>
        <v>Orientation8 ENGAGER ET COORDONNER LA POLITIQUE DE TRANSITION ÉNERGETIQUE DU TERRITOIRE</v>
      </c>
      <c r="B50" s="209" t="str">
        <f>INDEX('Revue des actions'!$B$4:$B$202,MATCH('Synthèse par Action'!$D50,'Revue des actions'!$D$4:$D$202,0))</f>
        <v>Orientation8</v>
      </c>
      <c r="C50" s="209" t="str">
        <f>INDEX('Revue des actions'!$C$4:$C$202,MATCH('Synthèse par Action'!$D50,'Revue des actions'!$D$4:$D$202,0))</f>
        <v>Obj 2 : Mobiliser les financements vers la transition énergétique</v>
      </c>
      <c r="D50" s="210">
        <v>8.4</v>
      </c>
      <c r="E50" s="273" t="str">
        <f>VLOOKUP($D50,'Revue des actions'!$D:$V,MATCH(E$2,'Revue des actions'!$D$2:$P$2,0),FALSE)</f>
        <v>8.4 Identifier les financements en lien avec la transition énergétique</v>
      </c>
      <c r="F50" s="192" t="str">
        <f>VLOOKUP($D50,'Revue des actions'!$D:$V,MATCH(F$2,'Revue des actions'!$D$2:$P$2,0),FALSE)</f>
        <v>DF</v>
      </c>
      <c r="G50" s="193" t="str" cm="1">
        <f t="array" ref="G50">INDEX('Revue des actions'!$O$4:$O$202,SUMPRODUCT(('Revue des actions'!$D$4:$D$202='Synthèse par Action'!D50)*('Revue des actions'!$F$4:$F$202="GENERAL")*ROW('Revue des actions'!$D$4:$D$202))-3)</f>
        <v>Réalisée</v>
      </c>
      <c r="H50" s="191" t="str" cm="1">
        <f t="array" ref="H50">INDEX('Revue des actions'!$L$4:$L$202,SUMPRODUCT(('Revue des actions'!$D$4:$D$202='Synthèse par Action'!D50)*('Revue des actions'!$F$4:$F$202="GENERAL")*ROW('Revue des actions'!$D$4:$D$202))-3)</f>
        <v xml:space="preserve">Réaliser une veille sur les financements  et organiser avec les villes une revue des projets de transition énergétique du territoire </v>
      </c>
      <c r="I50" s="192" cm="1">
        <f t="array" ref="I50">IF(INDEX('Revue des actions'!$M$4:$M$202,SUMPRODUCT(('Revue des actions'!$D$4:$D$202='Synthèse par Action'!$D50)*('Revue des actions'!$F$4:$F$202="GENERAL")*ROW('Revue des actions'!$D$4:$D$202))-3)=0,"",INDEX('Revue des actions'!$M$4:$M$202,SUMPRODUCT(('Revue des actions'!$D$4:$D$202='Synthèse par Action'!$D50)*('Revue des actions'!$F$4:$F$202="GENERAL")*ROW('Revue des actions'!$D$4:$D$202))-3))</f>
        <v>2017</v>
      </c>
      <c r="J50" s="192" t="str" cm="1">
        <f t="array" ref="J50">IF(INDEX('Revue des actions'!$N$4:$N$202,SUMPRODUCT(('Revue des actions'!$D$4:$D$202='Synthèse par Action'!$D50)*('Revue des actions'!$F$4:$F$202="GENERAL")*ROW('Revue des actions'!$D$4:$D$202))-3)=0,"",INDEX('Revue des actions'!$N$4:$N$202,SUMPRODUCT(('Revue des actions'!$D$4:$D$202='Synthèse par Action'!$D50)*('Revue des actions'!$F$4:$F$202="GENERAL")*ROW('Revue des actions'!$D$4:$D$202))-3))</f>
        <v/>
      </c>
      <c r="K50" s="194"/>
      <c r="L50" s="194"/>
      <c r="M50" s="187" t="s">
        <v>70</v>
      </c>
      <c r="N50" s="63"/>
      <c r="O50" s="63"/>
      <c r="P50" s="80" t="s">
        <v>28</v>
      </c>
      <c r="Q50" s="80" t="s">
        <v>30</v>
      </c>
      <c r="R50" s="218"/>
      <c r="S50" s="212">
        <f>IF(OR($G50='Statistiques et définitions'!$B$21,$G50='Statistiques et définitions'!$B$22),1,(COUNTIFS('Revue des actions'!$D:$D,'Synthèse par Action'!$D50,'Revue des actions'!$O:$O,"Réalisée")+COUNTIFS('Revue des actions'!$D:$D,'Synthèse par Action'!$D50,'Revue des actions'!$O:$O,"Réalisée et revue à la baisse")+COUNTIFS('Revue des actions'!$D:$D,'Synthèse par Action'!$D50,'Revue des actions'!$O:$O,"En cours")/2+COUNTIFS('Revue des actions'!$D:$D,'Synthèse par Action'!$D50,'Revue des actions'!$O:$O,"Initiée")/4)/COUNTIFS('Revue des actions'!$D:$D,'Synthèse par Action'!$D50))</f>
        <v>1</v>
      </c>
    </row>
    <row r="51" spans="1:19" ht="52.5" thickBot="1" x14ac:dyDescent="0.4">
      <c r="A51" s="209" t="str">
        <f>INDEX('Revue des actions'!$A$4:$A$202,MATCH('Synthèse par Action'!$D51,'Revue des actions'!$D$4:$D$202,0))</f>
        <v>Orientation8 ENGAGER ET COORDONNER LA POLITIQUE DE TRANSITION ÉNERGETIQUE DU TERRITOIRE</v>
      </c>
      <c r="B51" s="209" t="str">
        <f>INDEX('Revue des actions'!$B$4:$B$202,MATCH('Synthèse par Action'!$D51,'Revue des actions'!$D$4:$D$202,0))</f>
        <v>Orientation8</v>
      </c>
      <c r="C51" s="209" t="str">
        <f>INDEX('Revue des actions'!$C$4:$C$202,MATCH('Synthèse par Action'!$D51,'Revue des actions'!$D$4:$D$202,0))</f>
        <v>Obj 2 : Mobiliser les financements vers la transition énergétique</v>
      </c>
      <c r="D51" s="210">
        <v>8.5</v>
      </c>
      <c r="E51" s="191" t="str">
        <f>VLOOKUP($D51,'Revue des actions'!$D:$V,MATCH(E$2,'Revue des actions'!$D$2:$P$2,0),FALSE)</f>
        <v xml:space="preserve">8.5 Préfigurer un "fonds de transition énergétique" pour financer les initiatives locales </v>
      </c>
      <c r="F51" s="192" t="str">
        <f>VLOOKUP($D51,'Revue des actions'!$D:$V,MATCH(F$2,'Revue des actions'!$D$2:$P$2,0),FALSE)</f>
        <v>DEEU</v>
      </c>
      <c r="G51" s="193" t="str" cm="1">
        <f t="array" ref="G51">INDEX('Revue des actions'!$O$4:$O$202,SUMPRODUCT(('Revue des actions'!$D$4:$D$202='Synthèse par Action'!D51)*('Revue des actions'!$F$4:$F$202="GENERAL")*ROW('Revue des actions'!$D$4:$D$202))-3)</f>
        <v>Non débutée</v>
      </c>
      <c r="H51" s="191" t="str" cm="1">
        <f t="array" ref="H51">INDEX('Revue des actions'!$L$4:$L$202,SUMPRODUCT(('Revue des actions'!$D$4:$D$202='Synthèse par Action'!D51)*('Revue des actions'!$F$4:$F$202="GENERAL")*ROW('Revue des actions'!$D$4:$D$202))-3)</f>
        <v xml:space="preserve">Alimenter un fonds pour financer les projets locaux (associatifs, citoyens...) innovants en matière de transition énergétique </v>
      </c>
      <c r="I51" s="192" t="str" cm="1">
        <f t="array" ref="I51">IF(INDEX('Revue des actions'!$M$4:$M$202,SUMPRODUCT(('Revue des actions'!$D$4:$D$202='Synthèse par Action'!$D51)*('Revue des actions'!$F$4:$F$202="GENERAL")*ROW('Revue des actions'!$D$4:$D$202))-3)=0,"",INDEX('Revue des actions'!$M$4:$M$202,SUMPRODUCT(('Revue des actions'!$D$4:$D$202='Synthèse par Action'!$D51)*('Revue des actions'!$F$4:$F$202="GENERAL")*ROW('Revue des actions'!$D$4:$D$202))-3))</f>
        <v/>
      </c>
      <c r="J51" s="192" t="str" cm="1">
        <f t="array" ref="J51">IF(INDEX('Revue des actions'!$N$4:$N$202,SUMPRODUCT(('Revue des actions'!$D$4:$D$202='Synthèse par Action'!$D51)*('Revue des actions'!$F$4:$F$202="GENERAL")*ROW('Revue des actions'!$D$4:$D$202))-3)=0,"",INDEX('Revue des actions'!$N$4:$N$202,SUMPRODUCT(('Revue des actions'!$D$4:$D$202='Synthèse par Action'!$D51)*('Revue des actions'!$F$4:$F$202="GENERAL")*ROW('Revue des actions'!$D$4:$D$202))-3))</f>
        <v/>
      </c>
      <c r="K51" s="194"/>
      <c r="L51" s="194"/>
      <c r="M51" s="187" t="s">
        <v>70</v>
      </c>
      <c r="N51" s="63"/>
      <c r="O51" s="63"/>
      <c r="P51" s="80" t="s">
        <v>25</v>
      </c>
      <c r="Q51" s="80" t="s">
        <v>30</v>
      </c>
      <c r="R51" s="218" t="s">
        <v>470</v>
      </c>
      <c r="S51" s="212">
        <f>IF(OR($G51='Statistiques et définitions'!$B$21,$G51='Statistiques et définitions'!$B$22),1,(COUNTIFS('Revue des actions'!$D:$D,'Synthèse par Action'!$D51,'Revue des actions'!$O:$O,"Réalisée")+COUNTIFS('Revue des actions'!$D:$D,'Synthèse par Action'!$D51,'Revue des actions'!$O:$O,"Réalisée et revue à la baisse")+COUNTIFS('Revue des actions'!$D:$D,'Synthèse par Action'!$D51,'Revue des actions'!$O:$O,"En cours")/2+COUNTIFS('Revue des actions'!$D:$D,'Synthèse par Action'!$D51,'Revue des actions'!$O:$O,"Initiée")/4)/COUNTIFS('Revue des actions'!$D:$D,'Synthèse par Action'!$D51))</f>
        <v>0</v>
      </c>
    </row>
    <row r="52" spans="1:19" ht="52.5" thickBot="1" x14ac:dyDescent="0.4">
      <c r="A52" s="209" t="str">
        <f>INDEX('Revue des actions'!$A$4:$A$202,MATCH('Synthèse par Action'!$D52,'Revue des actions'!$D$4:$D$202,0))</f>
        <v>Orientation8 ENGAGER ET COORDONNER LA POLITIQUE DE TRANSITION ÉNERGETIQUE DU TERRITOIRE</v>
      </c>
      <c r="B52" s="209" t="str">
        <f>INDEX('Revue des actions'!$B$4:$B$202,MATCH('Synthèse par Action'!$D52,'Revue des actions'!$D$4:$D$202,0))</f>
        <v>Orientation8</v>
      </c>
      <c r="C52" s="209" t="str">
        <f>INDEX('Revue des actions'!$C$4:$C$202,MATCH('Synthèse par Action'!$D52,'Revue des actions'!$D$4:$D$202,0))</f>
        <v>Obj 2 : Mobiliser les financements vers la transition énergétique</v>
      </c>
      <c r="D52" s="210">
        <v>8.6</v>
      </c>
      <c r="E52" s="271" t="str">
        <f>VLOOKUP($D52,'Revue des actions'!$D:$V,MATCH(E$2,'Revue des actions'!$D$2:$P$2,0),FALSE)</f>
        <v xml:space="preserve">8.6 Valoriser l'engagement financier d'Est Ensemble en matière environnementale </v>
      </c>
      <c r="F52" s="192" t="str">
        <f>VLOOKUP($D52,'Revue des actions'!$D:$V,MATCH(F$2,'Revue des actions'!$D$2:$P$2,0),FALSE)</f>
        <v>DF</v>
      </c>
      <c r="G52" s="193" t="str" cm="1">
        <f t="array" ref="G52">INDEX('Revue des actions'!$O$4:$O$202,SUMPRODUCT(('Revue des actions'!$D$4:$D$202='Synthèse par Action'!D52)*('Revue des actions'!$F$4:$F$202="GENERAL")*ROW('Revue des actions'!$D$4:$D$202))-3)</f>
        <v>Réalisée</v>
      </c>
      <c r="H52" s="191" t="str" cm="1">
        <f t="array" ref="H52">INDEX('Revue des actions'!$L$4:$L$202,SUMPRODUCT(('Revue des actions'!$D$4:$D$202='Synthèse par Action'!D52)*('Revue des actions'!$F$4:$F$202="GENERAL")*ROW('Revue des actions'!$D$4:$D$202))-3)</f>
        <v>Obtenir un diagnostic de l'impact des dépenses des collectivités sur les émissions des GES et mettre en place un plan d'action</v>
      </c>
      <c r="I52" s="192" t="str" cm="1">
        <f t="array" ref="I52">IF(INDEX('Revue des actions'!$M$4:$M$202,SUMPRODUCT(('Revue des actions'!$D$4:$D$202='Synthèse par Action'!$D52)*('Revue des actions'!$F$4:$F$202="GENERAL")*ROW('Revue des actions'!$D$4:$D$202))-3)=0,"",INDEX('Revue des actions'!$M$4:$M$202,SUMPRODUCT(('Revue des actions'!$D$4:$D$202='Synthèse par Action'!$D52)*('Revue des actions'!$F$4:$F$202="GENERAL")*ROW('Revue des actions'!$D$4:$D$202))-3))</f>
        <v/>
      </c>
      <c r="J52" s="192" t="str" cm="1">
        <f t="array" ref="J52">IF(INDEX('Revue des actions'!$N$4:$N$202,SUMPRODUCT(('Revue des actions'!$D$4:$D$202='Synthèse par Action'!$D52)*('Revue des actions'!$F$4:$F$202="GENERAL")*ROW('Revue des actions'!$D$4:$D$202))-3)=0,"",INDEX('Revue des actions'!$N$4:$N$202,SUMPRODUCT(('Revue des actions'!$D$4:$D$202='Synthèse par Action'!$D52)*('Revue des actions'!$F$4:$F$202="GENERAL")*ROW('Revue des actions'!$D$4:$D$202))-3))</f>
        <v>Nouvelle</v>
      </c>
      <c r="K52" s="194"/>
      <c r="L52" s="194"/>
      <c r="M52" s="187" t="s">
        <v>70</v>
      </c>
      <c r="N52" s="63"/>
      <c r="O52" s="63"/>
      <c r="P52" s="80" t="s">
        <v>28</v>
      </c>
      <c r="Q52" s="80" t="s">
        <v>30</v>
      </c>
      <c r="R52" s="218" t="s">
        <v>471</v>
      </c>
      <c r="S52" s="212">
        <f>IF(OR($G52='Statistiques et définitions'!$B$21,$G52='Statistiques et définitions'!$B$22),1,(COUNTIFS('Revue des actions'!$D:$D,'Synthèse par Action'!$D52,'Revue des actions'!$O:$O,"Réalisée")+COUNTIFS('Revue des actions'!$D:$D,'Synthèse par Action'!$D52,'Revue des actions'!$O:$O,"Réalisée et revue à la baisse")+COUNTIFS('Revue des actions'!$D:$D,'Synthèse par Action'!$D52,'Revue des actions'!$O:$O,"En cours")/2+COUNTIFS('Revue des actions'!$D:$D,'Synthèse par Action'!$D52,'Revue des actions'!$O:$O,"Initiée")/4)/COUNTIFS('Revue des actions'!$D:$D,'Synthèse par Action'!$D52))</f>
        <v>1</v>
      </c>
    </row>
    <row r="53" spans="1:19" ht="52.5" thickBot="1" x14ac:dyDescent="0.4">
      <c r="A53" s="209" t="str">
        <f>INDEX('Revue des actions'!$A$4:$A$202,MATCH('Synthèse par Action'!$D53,'Revue des actions'!$D$4:$D$202,0))</f>
        <v>Orientation8 ENGAGER ET COORDONNER LA POLITIQUE DE TRANSITION ÉNERGETIQUE DU TERRITOIRE</v>
      </c>
      <c r="B53" s="209" t="str">
        <f>INDEX('Revue des actions'!$B$4:$B$202,MATCH('Synthèse par Action'!$D53,'Revue des actions'!$D$4:$D$202,0))</f>
        <v>Orientation8</v>
      </c>
      <c r="C53" s="209" t="str">
        <f>INDEX('Revue des actions'!$C$4:$C$202,MATCH('Synthèse par Action'!$D53,'Revue des actions'!$D$4:$D$202,0))</f>
        <v>Obj 1 : Animer la transition énergétique du territoire</v>
      </c>
      <c r="D53" s="210" t="s">
        <v>514</v>
      </c>
      <c r="E53" s="271" t="str">
        <f>VLOOKUP($D53,'Revue des actions'!$D:$V,MATCH(E$2,'Revue des actions'!$D$2:$P$2,0),FALSE)</f>
        <v xml:space="preserve">8.7 Obtenir les labellisations Cap Cit’ergie et Cit’ergie </v>
      </c>
      <c r="F53" s="192" t="str">
        <f>VLOOKUP($D53,'Revue des actions'!$D:$V,MATCH(F$2,'Revue des actions'!$D$2:$P$2,0),FALSE)</f>
        <v>DEEU</v>
      </c>
      <c r="G53" s="193" t="str" cm="1">
        <f t="array" ref="G53">INDEX('Revue des actions'!$O$4:$O$202,SUMPRODUCT(('Revue des actions'!$D$4:$D$202='Synthèse par Action'!D53)*('Revue des actions'!$F$4:$F$202="GENERAL")*ROW('Revue des actions'!$D$4:$D$202))-3)</f>
        <v>Réalisée</v>
      </c>
      <c r="H53" s="191" t="str" cm="1">
        <f t="array" ref="H53">INDEX('Revue des actions'!$L$4:$L$202,SUMPRODUCT(('Revue des actions'!$D$4:$D$202='Synthèse par Action'!D53)*('Revue des actions'!$F$4:$F$202="GENERAL")*ROW('Revue des actions'!$D$4:$D$202))-3)</f>
        <v>Faire reconnaitre l'ambition de la politique climat-air-énergie d'Est Ensemble</v>
      </c>
      <c r="I53" s="192" cm="1">
        <f t="array" ref="I53">IF(INDEX('Revue des actions'!$M$4:$M$202,SUMPRODUCT(('Revue des actions'!$D$4:$D$202='Synthèse par Action'!$D53)*('Revue des actions'!$F$4:$F$202="GENERAL")*ROW('Revue des actions'!$D$4:$D$202))-3)=0,"",INDEX('Revue des actions'!$M$4:$M$202,SUMPRODUCT(('Revue des actions'!$D$4:$D$202='Synthèse par Action'!$D53)*('Revue des actions'!$F$4:$F$202="GENERAL")*ROW('Revue des actions'!$D$4:$D$202))-3))</f>
        <v>2019</v>
      </c>
      <c r="J53" s="192" t="str" cm="1">
        <f t="array" ref="J53">IF(INDEX('Revue des actions'!$N$4:$N$202,SUMPRODUCT(('Revue des actions'!$D$4:$D$202='Synthèse par Action'!$D53)*('Revue des actions'!$F$4:$F$202="GENERAL")*ROW('Revue des actions'!$D$4:$D$202))-3)=0,"",INDEX('Revue des actions'!$N$4:$N$202,SUMPRODUCT(('Revue des actions'!$D$4:$D$202='Synthèse par Action'!$D53)*('Revue des actions'!$F$4:$F$202="GENERAL")*ROW('Revue des actions'!$D$4:$D$202))-3))</f>
        <v>Nouvelle</v>
      </c>
      <c r="K53" s="194"/>
      <c r="L53" s="194"/>
      <c r="M53" s="187" t="s">
        <v>70</v>
      </c>
      <c r="N53" s="63"/>
      <c r="O53" s="63"/>
      <c r="P53" s="80" t="s">
        <v>25</v>
      </c>
      <c r="Q53" s="80" t="s">
        <v>30</v>
      </c>
      <c r="R53" s="218"/>
      <c r="S53" s="212">
        <f>IF(OR($G53='Statistiques et définitions'!$B$21,$G53='Statistiques et définitions'!$B$22),1,(COUNTIFS('Revue des actions'!$D:$D,'Synthèse par Action'!$D53,'Revue des actions'!$O:$O,"Réalisée")+COUNTIFS('Revue des actions'!$D:$D,'Synthèse par Action'!$D53,'Revue des actions'!$O:$O,"Réalisée et revue à la baisse")+COUNTIFS('Revue des actions'!$D:$D,'Synthèse par Action'!$D53,'Revue des actions'!$O:$O,"En cours")/2+COUNTIFS('Revue des actions'!$D:$D,'Synthèse par Action'!$D53,'Revue des actions'!$O:$O,"Initiée")/4)/COUNTIFS('Revue des actions'!$D:$D,'Synthèse par Action'!$D53))</f>
        <v>1</v>
      </c>
    </row>
    <row r="54" spans="1:19" ht="52.5" thickBot="1" x14ac:dyDescent="0.4">
      <c r="A54" s="209" t="str">
        <f>INDEX('Revue des actions'!$A$4:$A$202,MATCH('Synthèse par Action'!$D54,'Revue des actions'!$D$4:$D$202,0))</f>
        <v>Orientation8 ENGAGER ET COORDONNER LA POLITIQUE DE TRANSITION ÉNERGETIQUE DU TERRITOIRE</v>
      </c>
      <c r="B54" s="209" t="str">
        <f>INDEX('Revue des actions'!$B$4:$B$202,MATCH('Synthèse par Action'!$D54,'Revue des actions'!$D$4:$D$202,0))</f>
        <v>Orientation8</v>
      </c>
      <c r="C54" s="209" t="str">
        <f>INDEX('Revue des actions'!$C$4:$C$202,MATCH('Synthèse par Action'!$D54,'Revue des actions'!$D$4:$D$202,0))</f>
        <v>Obj 1 : Animer la transition énergétique du territoire</v>
      </c>
      <c r="D54" s="210" t="s">
        <v>516</v>
      </c>
      <c r="E54" s="271" t="str">
        <f>VLOOKUP($D54,'Revue des actions'!$D:$V,MATCH(E$2,'Revue des actions'!$D$2:$P$2,0),FALSE)</f>
        <v>8.8 Soutenir l'agence locale de l'energie et du climat MVE</v>
      </c>
      <c r="F54" s="192" t="str">
        <f>VLOOKUP($D54,'Revue des actions'!$D:$V,MATCH(F$2,'Revue des actions'!$D$2:$P$2,0),FALSE)</f>
        <v>DEEU</v>
      </c>
      <c r="G54" s="193" t="str" cm="1">
        <f t="array" ref="G54">INDEX('Revue des actions'!$O$4:$O$202,SUMPRODUCT(('Revue des actions'!$D$4:$D$202='Synthèse par Action'!D54)*('Revue des actions'!$F$4:$F$202="GENERAL")*ROW('Revue des actions'!$D$4:$D$202))-3)</f>
        <v>Réalisée</v>
      </c>
      <c r="H54" s="191" t="str" cm="1">
        <f t="array" ref="H54">INDEX('Revue des actions'!$L$4:$L$202,SUMPRODUCT(('Revue des actions'!$D$4:$D$202='Synthèse par Action'!D54)*('Revue des actions'!$F$4:$F$202="GENERAL")*ROW('Revue des actions'!$D$4:$D$202))-3)</f>
        <v>Accompagner, sensibiliser les habitants  aux éconmies d'énergie et à la rénovation énergétique</v>
      </c>
      <c r="I54" s="192" t="str" cm="1">
        <f t="array" ref="I54">IF(INDEX('Revue des actions'!$M$4:$M$202,SUMPRODUCT(('Revue des actions'!$D$4:$D$202='Synthèse par Action'!$D54)*('Revue des actions'!$F$4:$F$202="GENERAL")*ROW('Revue des actions'!$D$4:$D$202))-3)=0,"",INDEX('Revue des actions'!$M$4:$M$202,SUMPRODUCT(('Revue des actions'!$D$4:$D$202='Synthèse par Action'!$D54)*('Revue des actions'!$F$4:$F$202="GENERAL")*ROW('Revue des actions'!$D$4:$D$202))-3))</f>
        <v/>
      </c>
      <c r="J54" s="192" t="str" cm="1">
        <f t="array" ref="J54">IF(INDEX('Revue des actions'!$N$4:$N$202,SUMPRODUCT(('Revue des actions'!$D$4:$D$202='Synthèse par Action'!$D54)*('Revue des actions'!$F$4:$F$202="GENERAL")*ROW('Revue des actions'!$D$4:$D$202))-3)=0,"",INDEX('Revue des actions'!$N$4:$N$202,SUMPRODUCT(('Revue des actions'!$D$4:$D$202='Synthèse par Action'!$D54)*('Revue des actions'!$F$4:$F$202="GENERAL")*ROW('Revue des actions'!$D$4:$D$202))-3))</f>
        <v>Nouvelle</v>
      </c>
      <c r="K54" s="194"/>
      <c r="L54" s="194"/>
      <c r="M54" s="187" t="s">
        <v>70</v>
      </c>
      <c r="N54" s="63"/>
      <c r="O54" s="63"/>
      <c r="P54" s="80" t="s">
        <v>25</v>
      </c>
      <c r="Q54" s="80" t="s">
        <v>30</v>
      </c>
      <c r="R54" s="218"/>
      <c r="S54" s="212">
        <f>IF(OR($G54='Statistiques et définitions'!$B$21,$G54='Statistiques et définitions'!$B$22),1,(COUNTIFS('Revue des actions'!$D:$D,'Synthèse par Action'!$D54,'Revue des actions'!$O:$O,"Réalisée")+COUNTIFS('Revue des actions'!$D:$D,'Synthèse par Action'!$D54,'Revue des actions'!$O:$O,"Réalisée et revue à la baisse")+COUNTIFS('Revue des actions'!$D:$D,'Synthèse par Action'!$D54,'Revue des actions'!$O:$O,"En cours")/2+COUNTIFS('Revue des actions'!$D:$D,'Synthèse par Action'!$D54,'Revue des actions'!$O:$O,"Initiée")/4)/COUNTIFS('Revue des actions'!$D:$D,'Synthèse par Action'!$D54))</f>
        <v>1</v>
      </c>
    </row>
    <row r="55" spans="1:19" ht="52.5" thickBot="1" x14ac:dyDescent="0.4">
      <c r="A55" s="209" t="str">
        <f>INDEX('Revue des actions'!$A$4:$A$202,MATCH('Synthèse par Action'!$D55,'Revue des actions'!$D$4:$D$202,0))</f>
        <v>Orientation8 ENGAGER ET COORDONNER LA POLITIQUE DE TRANSITION ÉNERGETIQUE DU TERRITOIRE</v>
      </c>
      <c r="B55" s="209" t="str">
        <f>INDEX('Revue des actions'!$B$4:$B$202,MATCH('Synthèse par Action'!$D55,'Revue des actions'!$D$4:$D$202,0))</f>
        <v>Orientation8</v>
      </c>
      <c r="C55" s="209" t="str">
        <f>INDEX('Revue des actions'!$C$4:$C$202,MATCH('Synthèse par Action'!$D55,'Revue des actions'!$D$4:$D$202,0))</f>
        <v>Obj 1 : Animer la transition énergétique du territoire</v>
      </c>
      <c r="D55" s="210" t="s">
        <v>518</v>
      </c>
      <c r="E55" s="271" t="str">
        <f>VLOOKUP($D55,'Revue des actions'!$D:$V,MATCH(E$2,'Revue des actions'!$D$2:$P$2,0),FALSE)</f>
        <v>8.9 Communiquer sur la politique de transition énergétique d'Est Ensemble</v>
      </c>
      <c r="F55" s="192" t="str">
        <f>VLOOKUP($D55,'Revue des actions'!$D:$V,MATCH(F$2,'Revue des actions'!$D$2:$P$2,0),FALSE)</f>
        <v>DIR COM</v>
      </c>
      <c r="G55" s="193" t="str" cm="1">
        <f t="array" ref="G55">INDEX('Revue des actions'!$O$4:$O$202,SUMPRODUCT(('Revue des actions'!$D$4:$D$202='Synthèse par Action'!D55)*('Revue des actions'!$F$4:$F$202="GENERAL")*ROW('Revue des actions'!$D$4:$D$202))-3)</f>
        <v>En cours</v>
      </c>
      <c r="H55" s="191" t="str" cm="1">
        <f t="array" ref="H55">INDEX('Revue des actions'!$L$4:$L$202,SUMPRODUCT(('Revue des actions'!$D$4:$D$202='Synthèse par Action'!D55)*('Revue des actions'!$F$4:$F$202="GENERAL")*ROW('Revue des actions'!$D$4:$D$202))-3)</f>
        <v xml:space="preserve">Faire connaitre </v>
      </c>
      <c r="I55" s="192" t="str" cm="1">
        <f t="array" ref="I55">IF(INDEX('Revue des actions'!$M$4:$M$202,SUMPRODUCT(('Revue des actions'!$D$4:$D$202='Synthèse par Action'!$D55)*('Revue des actions'!$F$4:$F$202="GENERAL")*ROW('Revue des actions'!$D$4:$D$202))-3)=0,"",INDEX('Revue des actions'!$M$4:$M$202,SUMPRODUCT(('Revue des actions'!$D$4:$D$202='Synthèse par Action'!$D55)*('Revue des actions'!$F$4:$F$202="GENERAL")*ROW('Revue des actions'!$D$4:$D$202))-3))</f>
        <v/>
      </c>
      <c r="J55" s="192" t="str" cm="1">
        <f t="array" ref="J55">IF(INDEX('Revue des actions'!$N$4:$N$202,SUMPRODUCT(('Revue des actions'!$D$4:$D$202='Synthèse par Action'!$D55)*('Revue des actions'!$F$4:$F$202="GENERAL")*ROW('Revue des actions'!$D$4:$D$202))-3)=0,"",INDEX('Revue des actions'!$N$4:$N$202,SUMPRODUCT(('Revue des actions'!$D$4:$D$202='Synthèse par Action'!$D55)*('Revue des actions'!$F$4:$F$202="GENERAL")*ROW('Revue des actions'!$D$4:$D$202))-3))</f>
        <v>Nouvelle</v>
      </c>
      <c r="K55" s="194"/>
      <c r="L55" s="194"/>
      <c r="M55" s="187" t="s">
        <v>70</v>
      </c>
      <c r="N55" s="63" t="s">
        <v>70</v>
      </c>
      <c r="O55" s="274" t="s">
        <v>70</v>
      </c>
      <c r="P55" s="80" t="s">
        <v>30</v>
      </c>
      <c r="Q55" s="80" t="s">
        <v>30</v>
      </c>
      <c r="R55" s="218"/>
      <c r="S55" s="212">
        <f>IF(OR($G55='Statistiques et définitions'!$B$21,$G55='Statistiques et définitions'!$B$22),1,(COUNTIFS('Revue des actions'!$D:$D,'Synthèse par Action'!$D55,'Revue des actions'!$O:$O,"Réalisée")+COUNTIFS('Revue des actions'!$D:$D,'Synthèse par Action'!$D55,'Revue des actions'!$O:$O,"Réalisée et revue à la baisse")+COUNTIFS('Revue des actions'!$D:$D,'Synthèse par Action'!$D55,'Revue des actions'!$O:$O,"En cours")/2+COUNTIFS('Revue des actions'!$D:$D,'Synthèse par Action'!$D55,'Revue des actions'!$O:$O,"Initiée")/4)/COUNTIFS('Revue des actions'!$D:$D,'Synthèse par Action'!$D55))</f>
        <v>0.5</v>
      </c>
    </row>
    <row r="56" spans="1:19" ht="47.25" customHeight="1" thickBot="1" x14ac:dyDescent="0.4">
      <c r="A56" s="209" t="str">
        <f>INDEX('Revue des actions'!$A$4:$A$202,MATCH('Synthèse par Action'!$D56,'Revue des actions'!$D$4:$D$202,0))</f>
        <v>Orientation8 ENGAGER ET COORDONNER LA POLITIQUE DE TRANSITION ÉNERGETIQUE DU TERRITOIRE</v>
      </c>
      <c r="B56" s="209" t="str">
        <f>INDEX('Revue des actions'!$B$4:$B$202,MATCH('Synthèse par Action'!$D56,'Revue des actions'!$D$4:$D$202,0))</f>
        <v>Orientation8</v>
      </c>
      <c r="C56" s="209" t="str">
        <f>INDEX('Revue des actions'!$C$4:$C$202,MATCH('Synthèse par Action'!$D56,'Revue des actions'!$D$4:$D$202,0))</f>
        <v>Obj 2 : Mobiliser les financements vers la transition énergétique</v>
      </c>
      <c r="D56" s="210" t="s">
        <v>520</v>
      </c>
      <c r="E56" s="271" t="str">
        <f>VLOOKUP($D56,'Revue des actions'!$D:$V,MATCH(E$2,'Revue des actions'!$D$2:$P$2,0),FALSE)</f>
        <v>8.10 Préfigurer un dispositif de compensation carbone</v>
      </c>
      <c r="F56" s="192" t="str">
        <f>VLOOKUP($D56,'Revue des actions'!$D:$V,MATCH(F$2,'Revue des actions'!$D$2:$P$2,0),FALSE)</f>
        <v>DEEU</v>
      </c>
      <c r="G56" s="193" t="str" cm="1">
        <f t="array" ref="G56">INDEX('Revue des actions'!$O$4:$O$202,SUMPRODUCT(('Revue des actions'!$D$4:$D$202='Synthèse par Action'!D56)*('Revue des actions'!$F$4:$F$202="GENERAL")*ROW('Revue des actions'!$D$4:$D$202))-3)</f>
        <v>En cours</v>
      </c>
      <c r="H56" s="191" cm="1">
        <f t="array" ref="H56">INDEX('Revue des actions'!$L$4:$L$202,SUMPRODUCT(('Revue des actions'!$D$4:$D$202='Synthèse par Action'!D56)*('Revue des actions'!$F$4:$F$202="GENERAL")*ROW('Revue des actions'!$D$4:$D$202))-3)</f>
        <v>0</v>
      </c>
      <c r="I56" s="192" t="str" cm="1">
        <f t="array" ref="I56">IF(INDEX('Revue des actions'!$M$4:$M$202,SUMPRODUCT(('Revue des actions'!$D$4:$D$202='Synthèse par Action'!$D56)*('Revue des actions'!$F$4:$F$202="GENERAL")*ROW('Revue des actions'!$D$4:$D$202))-3)=0,"",INDEX('Revue des actions'!$M$4:$M$202,SUMPRODUCT(('Revue des actions'!$D$4:$D$202='Synthèse par Action'!$D56)*('Revue des actions'!$F$4:$F$202="GENERAL")*ROW('Revue des actions'!$D$4:$D$202))-3))</f>
        <v/>
      </c>
      <c r="J56" s="192" t="str" cm="1">
        <f t="array" ref="J56">IF(INDEX('Revue des actions'!$N$4:$N$202,SUMPRODUCT(('Revue des actions'!$D$4:$D$202='Synthèse par Action'!$D56)*('Revue des actions'!$F$4:$F$202="GENERAL")*ROW('Revue des actions'!$D$4:$D$202))-3)=0,"",INDEX('Revue des actions'!$N$4:$N$202,SUMPRODUCT(('Revue des actions'!$D$4:$D$202='Synthèse par Action'!$D56)*('Revue des actions'!$F$4:$F$202="GENERAL")*ROW('Revue des actions'!$D$4:$D$202))-3))</f>
        <v>Nouvelle</v>
      </c>
      <c r="K56" s="194"/>
      <c r="L56" s="194"/>
      <c r="M56" s="187" t="s">
        <v>70</v>
      </c>
      <c r="N56" s="63"/>
      <c r="O56" s="63"/>
      <c r="P56" s="80" t="s">
        <v>28</v>
      </c>
      <c r="Q56" s="80" t="s">
        <v>30</v>
      </c>
      <c r="R56" s="218"/>
      <c r="S56" s="212">
        <f>IF(OR($G56='Statistiques et définitions'!$B$21,$G56='Statistiques et définitions'!$B$22),1,(COUNTIFS('Revue des actions'!$D:$D,'Synthèse par Action'!$D56,'Revue des actions'!$O:$O,"Réalisée")+COUNTIFS('Revue des actions'!$D:$D,'Synthèse par Action'!$D56,'Revue des actions'!$O:$O,"Réalisée et revue à la baisse")+COUNTIFS('Revue des actions'!$D:$D,'Synthèse par Action'!$D56,'Revue des actions'!$O:$O,"En cours")/2+COUNTIFS('Revue des actions'!$D:$D,'Synthèse par Action'!$D56,'Revue des actions'!$O:$O,"Initiée")/4)/COUNTIFS('Revue des actions'!$D:$D,'Synthèse par Action'!$D56))</f>
        <v>0.5</v>
      </c>
    </row>
    <row r="57" spans="1:19" s="82" customFormat="1" x14ac:dyDescent="0.35">
      <c r="F57" s="101"/>
      <c r="M57" s="178"/>
      <c r="N57" s="178"/>
      <c r="O57" s="178"/>
      <c r="P57" s="169"/>
      <c r="Q57" s="169"/>
      <c r="R57" s="169"/>
    </row>
    <row r="58" spans="1:19" s="82" customFormat="1" x14ac:dyDescent="0.35">
      <c r="F58" s="101"/>
      <c r="M58" s="178"/>
      <c r="N58" s="178"/>
      <c r="O58" s="178"/>
      <c r="P58" s="169"/>
      <c r="Q58" s="169"/>
      <c r="R58" s="169"/>
    </row>
    <row r="59" spans="1:19" s="82" customFormat="1" x14ac:dyDescent="0.35">
      <c r="F59" s="101"/>
      <c r="M59" s="178"/>
      <c r="N59" s="178"/>
      <c r="O59" s="178"/>
      <c r="P59" s="169"/>
      <c r="Q59" s="169"/>
      <c r="R59" s="169"/>
    </row>
    <row r="60" spans="1:19" s="82" customFormat="1" x14ac:dyDescent="0.35">
      <c r="F60" s="101"/>
      <c r="M60" s="178"/>
      <c r="N60" s="178"/>
      <c r="O60" s="178"/>
      <c r="P60" s="169"/>
      <c r="Q60" s="169"/>
      <c r="R60" s="169"/>
    </row>
    <row r="61" spans="1:19" s="82" customFormat="1" hidden="1" x14ac:dyDescent="0.35">
      <c r="F61" s="101"/>
      <c r="M61" s="178"/>
      <c r="N61" s="178"/>
      <c r="O61" s="178"/>
      <c r="P61" s="169"/>
      <c r="Q61" s="169"/>
      <c r="R61" s="169"/>
    </row>
    <row r="62" spans="1:19" s="82" customFormat="1" hidden="1" x14ac:dyDescent="0.35">
      <c r="F62" s="101"/>
      <c r="M62" s="178"/>
      <c r="N62" s="178"/>
      <c r="O62" s="178"/>
      <c r="P62" s="169"/>
      <c r="Q62" s="169"/>
      <c r="R62" s="169"/>
    </row>
    <row r="63" spans="1:19" s="82" customFormat="1" hidden="1" x14ac:dyDescent="0.35">
      <c r="F63" s="101"/>
      <c r="M63" s="178"/>
      <c r="N63" s="178"/>
      <c r="O63" s="178"/>
      <c r="P63" s="169"/>
      <c r="Q63" s="169"/>
      <c r="R63" s="169"/>
    </row>
    <row r="64" spans="1:19" s="82" customFormat="1" hidden="1" x14ac:dyDescent="0.35">
      <c r="F64" s="101"/>
      <c r="M64" s="178"/>
      <c r="N64" s="178"/>
      <c r="O64" s="178"/>
      <c r="P64" s="169"/>
      <c r="Q64" s="169"/>
      <c r="R64" s="169"/>
    </row>
    <row r="65" spans="6:18" s="82" customFormat="1" hidden="1" x14ac:dyDescent="0.35">
      <c r="F65" s="101"/>
      <c r="M65" s="178"/>
      <c r="N65" s="178"/>
      <c r="O65" s="178"/>
      <c r="P65" s="169"/>
      <c r="Q65" s="169"/>
      <c r="R65" s="169"/>
    </row>
    <row r="66" spans="6:18" s="82" customFormat="1" hidden="1" x14ac:dyDescent="0.35">
      <c r="F66" s="101"/>
      <c r="M66" s="178"/>
      <c r="N66" s="178"/>
      <c r="O66" s="178"/>
      <c r="P66" s="169"/>
      <c r="Q66" s="169"/>
      <c r="R66" s="169"/>
    </row>
    <row r="67" spans="6:18" s="82" customFormat="1" hidden="1" x14ac:dyDescent="0.35">
      <c r="F67" s="101"/>
      <c r="M67" s="178"/>
      <c r="N67" s="178"/>
      <c r="O67" s="178"/>
      <c r="P67" s="169"/>
      <c r="Q67" s="169"/>
      <c r="R67" s="169"/>
    </row>
    <row r="68" spans="6:18" s="82" customFormat="1" hidden="1" x14ac:dyDescent="0.35">
      <c r="F68" s="101"/>
      <c r="M68" s="178"/>
      <c r="N68" s="178"/>
      <c r="O68" s="178"/>
      <c r="P68" s="169"/>
      <c r="Q68" s="169"/>
      <c r="R68" s="169"/>
    </row>
    <row r="69" spans="6:18" s="82" customFormat="1" hidden="1" x14ac:dyDescent="0.35">
      <c r="F69" s="101"/>
      <c r="M69" s="178"/>
      <c r="N69" s="178"/>
      <c r="O69" s="178"/>
      <c r="P69" s="169"/>
      <c r="Q69" s="169"/>
      <c r="R69" s="169"/>
    </row>
    <row r="70" spans="6:18" s="82" customFormat="1" hidden="1" x14ac:dyDescent="0.35">
      <c r="F70" s="101"/>
      <c r="M70" s="178"/>
      <c r="N70" s="178"/>
      <c r="O70" s="178"/>
      <c r="P70" s="169"/>
      <c r="Q70" s="169"/>
      <c r="R70" s="169"/>
    </row>
    <row r="71" spans="6:18" s="82" customFormat="1" hidden="1" x14ac:dyDescent="0.35">
      <c r="F71" s="101"/>
      <c r="M71" s="178"/>
      <c r="N71" s="178"/>
      <c r="O71" s="178"/>
      <c r="P71" s="169"/>
      <c r="Q71" s="169"/>
      <c r="R71" s="169"/>
    </row>
    <row r="72" spans="6:18" s="82" customFormat="1" hidden="1" x14ac:dyDescent="0.35">
      <c r="F72" s="101"/>
      <c r="M72" s="178"/>
      <c r="N72" s="178"/>
      <c r="O72" s="178"/>
      <c r="P72" s="169"/>
      <c r="Q72" s="169"/>
      <c r="R72" s="169"/>
    </row>
    <row r="73" spans="6:18" s="82" customFormat="1" hidden="1" x14ac:dyDescent="0.35">
      <c r="F73" s="101"/>
      <c r="M73" s="178"/>
      <c r="N73" s="178"/>
      <c r="O73" s="178"/>
      <c r="P73" s="169"/>
      <c r="Q73" s="169"/>
      <c r="R73" s="169"/>
    </row>
    <row r="74" spans="6:18" s="82" customFormat="1" hidden="1" x14ac:dyDescent="0.35">
      <c r="F74" s="101"/>
      <c r="M74" s="178"/>
      <c r="N74" s="178"/>
      <c r="O74" s="178"/>
      <c r="P74" s="169"/>
      <c r="Q74" s="169"/>
      <c r="R74" s="169"/>
    </row>
    <row r="75" spans="6:18" s="82" customFormat="1" hidden="1" x14ac:dyDescent="0.35">
      <c r="F75" s="101"/>
      <c r="M75" s="178"/>
      <c r="N75" s="178"/>
      <c r="O75" s="178"/>
      <c r="P75" s="169"/>
      <c r="Q75" s="169"/>
      <c r="R75" s="169"/>
    </row>
    <row r="76" spans="6:18" s="82" customFormat="1" hidden="1" x14ac:dyDescent="0.35">
      <c r="F76" s="101"/>
      <c r="M76" s="178"/>
      <c r="N76" s="178"/>
      <c r="O76" s="178"/>
      <c r="P76" s="169"/>
      <c r="Q76" s="169"/>
      <c r="R76" s="169"/>
    </row>
    <row r="77" spans="6:18" hidden="1" x14ac:dyDescent="0.35">
      <c r="G77"/>
    </row>
    <row r="78" spans="6:18" hidden="1" x14ac:dyDescent="0.35">
      <c r="G78"/>
    </row>
    <row r="79" spans="6:18" hidden="1" x14ac:dyDescent="0.35">
      <c r="G79"/>
    </row>
    <row r="80" spans="6:18" hidden="1" x14ac:dyDescent="0.35">
      <c r="G80"/>
    </row>
    <row r="81" spans="7:7" hidden="1" x14ac:dyDescent="0.35">
      <c r="G81"/>
    </row>
    <row r="82" spans="7:7" hidden="1" x14ac:dyDescent="0.35">
      <c r="G82"/>
    </row>
    <row r="83" spans="7:7" hidden="1" x14ac:dyDescent="0.35">
      <c r="G83"/>
    </row>
    <row r="84" spans="7:7" hidden="1" x14ac:dyDescent="0.35">
      <c r="G84"/>
    </row>
    <row r="85" spans="7:7" hidden="1" x14ac:dyDescent="0.35">
      <c r="G85"/>
    </row>
    <row r="86" spans="7:7" hidden="1" x14ac:dyDescent="0.35">
      <c r="G86"/>
    </row>
    <row r="87" spans="7:7" hidden="1" x14ac:dyDescent="0.35">
      <c r="G87"/>
    </row>
    <row r="88" spans="7:7" hidden="1" x14ac:dyDescent="0.35">
      <c r="G88"/>
    </row>
    <row r="89" spans="7:7" hidden="1" x14ac:dyDescent="0.35">
      <c r="G89"/>
    </row>
    <row r="90" spans="7:7" hidden="1" x14ac:dyDescent="0.35">
      <c r="G90"/>
    </row>
    <row r="91" spans="7:7" hidden="1" x14ac:dyDescent="0.35">
      <c r="G91"/>
    </row>
    <row r="92" spans="7:7" hidden="1" x14ac:dyDescent="0.35">
      <c r="G92"/>
    </row>
    <row r="93" spans="7:7" hidden="1" x14ac:dyDescent="0.35">
      <c r="G93"/>
    </row>
    <row r="94" spans="7:7" hidden="1" x14ac:dyDescent="0.35">
      <c r="G94"/>
    </row>
    <row r="95" spans="7:7" hidden="1" x14ac:dyDescent="0.35">
      <c r="G95"/>
    </row>
    <row r="96" spans="7:7" hidden="1" x14ac:dyDescent="0.35">
      <c r="G96"/>
    </row>
    <row r="97" spans="7:7" hidden="1" x14ac:dyDescent="0.35">
      <c r="G97"/>
    </row>
    <row r="98" spans="7:7" hidden="1" x14ac:dyDescent="0.35">
      <c r="G98"/>
    </row>
    <row r="99" spans="7:7" hidden="1" x14ac:dyDescent="0.35">
      <c r="G99"/>
    </row>
    <row r="100" spans="7:7" hidden="1" x14ac:dyDescent="0.35">
      <c r="G100"/>
    </row>
    <row r="101" spans="7:7" hidden="1" x14ac:dyDescent="0.35">
      <c r="G101"/>
    </row>
    <row r="102" spans="7:7" hidden="1" x14ac:dyDescent="0.35">
      <c r="G102"/>
    </row>
    <row r="103" spans="7:7" hidden="1" x14ac:dyDescent="0.35">
      <c r="G103"/>
    </row>
    <row r="104" spans="7:7" hidden="1" x14ac:dyDescent="0.35">
      <c r="G104"/>
    </row>
    <row r="105" spans="7:7" hidden="1" x14ac:dyDescent="0.35">
      <c r="G105"/>
    </row>
    <row r="106" spans="7:7" hidden="1" x14ac:dyDescent="0.35">
      <c r="G106"/>
    </row>
    <row r="107" spans="7:7" hidden="1" x14ac:dyDescent="0.35">
      <c r="G107"/>
    </row>
    <row r="108" spans="7:7" hidden="1" x14ac:dyDescent="0.35">
      <c r="G108"/>
    </row>
    <row r="109" spans="7:7" hidden="1" x14ac:dyDescent="0.35">
      <c r="G109"/>
    </row>
    <row r="110" spans="7:7" hidden="1" x14ac:dyDescent="0.35">
      <c r="G110"/>
    </row>
    <row r="111" spans="7:7" hidden="1" x14ac:dyDescent="0.35">
      <c r="G111"/>
    </row>
    <row r="112" spans="7:7" hidden="1" x14ac:dyDescent="0.35">
      <c r="G112"/>
    </row>
    <row r="113" spans="7:7" hidden="1" x14ac:dyDescent="0.35">
      <c r="G113"/>
    </row>
    <row r="114" spans="7:7" hidden="1" x14ac:dyDescent="0.35">
      <c r="G114"/>
    </row>
    <row r="115" spans="7:7" hidden="1" x14ac:dyDescent="0.35">
      <c r="G115"/>
    </row>
    <row r="116" spans="7:7" hidden="1" x14ac:dyDescent="0.35">
      <c r="G116"/>
    </row>
    <row r="117" spans="7:7" hidden="1" x14ac:dyDescent="0.35">
      <c r="G117"/>
    </row>
    <row r="118" spans="7:7" hidden="1" x14ac:dyDescent="0.35">
      <c r="G118"/>
    </row>
    <row r="119" spans="7:7" hidden="1" x14ac:dyDescent="0.35">
      <c r="G119"/>
    </row>
    <row r="120" spans="7:7" hidden="1" x14ac:dyDescent="0.35">
      <c r="G120"/>
    </row>
    <row r="121" spans="7:7" hidden="1" x14ac:dyDescent="0.35">
      <c r="G121"/>
    </row>
    <row r="122" spans="7:7" hidden="1" x14ac:dyDescent="0.35">
      <c r="G122"/>
    </row>
    <row r="123" spans="7:7" hidden="1" x14ac:dyDescent="0.35">
      <c r="G123"/>
    </row>
    <row r="124" spans="7:7" hidden="1" x14ac:dyDescent="0.35">
      <c r="G124"/>
    </row>
    <row r="125" spans="7:7" hidden="1" x14ac:dyDescent="0.35">
      <c r="G125"/>
    </row>
    <row r="126" spans="7:7" hidden="1" x14ac:dyDescent="0.35">
      <c r="G126"/>
    </row>
    <row r="127" spans="7:7" hidden="1" x14ac:dyDescent="0.35">
      <c r="G127"/>
    </row>
    <row r="128" spans="7:7" hidden="1" x14ac:dyDescent="0.35">
      <c r="G128"/>
    </row>
    <row r="129" spans="7:7" hidden="1" x14ac:dyDescent="0.35">
      <c r="G129"/>
    </row>
    <row r="130" spans="7:7" hidden="1" x14ac:dyDescent="0.35">
      <c r="G130"/>
    </row>
    <row r="131" spans="7:7" hidden="1" x14ac:dyDescent="0.35">
      <c r="G131"/>
    </row>
    <row r="132" spans="7:7" hidden="1" x14ac:dyDescent="0.35">
      <c r="G132"/>
    </row>
    <row r="133" spans="7:7" hidden="1" x14ac:dyDescent="0.35">
      <c r="G133"/>
    </row>
    <row r="134" spans="7:7" hidden="1" x14ac:dyDescent="0.35">
      <c r="G134"/>
    </row>
    <row r="135" spans="7:7" hidden="1" x14ac:dyDescent="0.35">
      <c r="G135"/>
    </row>
    <row r="136" spans="7:7" hidden="1" x14ac:dyDescent="0.35">
      <c r="G136"/>
    </row>
    <row r="137" spans="7:7" hidden="1" x14ac:dyDescent="0.35">
      <c r="G137"/>
    </row>
    <row r="138" spans="7:7" hidden="1" x14ac:dyDescent="0.35">
      <c r="G138"/>
    </row>
    <row r="139" spans="7:7" hidden="1" x14ac:dyDescent="0.35">
      <c r="G139"/>
    </row>
    <row r="140" spans="7:7" hidden="1" x14ac:dyDescent="0.35">
      <c r="G140"/>
    </row>
    <row r="141" spans="7:7" hidden="1" x14ac:dyDescent="0.35">
      <c r="G141"/>
    </row>
    <row r="142" spans="7:7" hidden="1" x14ac:dyDescent="0.35">
      <c r="G142"/>
    </row>
    <row r="143" spans="7:7" hidden="1" x14ac:dyDescent="0.35">
      <c r="G143"/>
    </row>
    <row r="144" spans="7:7" hidden="1" x14ac:dyDescent="0.35">
      <c r="G144"/>
    </row>
    <row r="145" spans="7:7" hidden="1" x14ac:dyDescent="0.35">
      <c r="G145"/>
    </row>
    <row r="146" spans="7:7" hidden="1" x14ac:dyDescent="0.35">
      <c r="G146"/>
    </row>
    <row r="147" spans="7:7" hidden="1" x14ac:dyDescent="0.35">
      <c r="G147"/>
    </row>
    <row r="148" spans="7:7" hidden="1" x14ac:dyDescent="0.35">
      <c r="G148"/>
    </row>
    <row r="149" spans="7:7" hidden="1" x14ac:dyDescent="0.35">
      <c r="G149"/>
    </row>
    <row r="150" spans="7:7" hidden="1" x14ac:dyDescent="0.35">
      <c r="G150"/>
    </row>
    <row r="151" spans="7:7" hidden="1" x14ac:dyDescent="0.35">
      <c r="G151"/>
    </row>
    <row r="152" spans="7:7" hidden="1" x14ac:dyDescent="0.35">
      <c r="G152"/>
    </row>
    <row r="153" spans="7:7" hidden="1" x14ac:dyDescent="0.35">
      <c r="G153"/>
    </row>
    <row r="154" spans="7:7" hidden="1" x14ac:dyDescent="0.35">
      <c r="G154"/>
    </row>
    <row r="155" spans="7:7" hidden="1" x14ac:dyDescent="0.35">
      <c r="G155"/>
    </row>
    <row r="156" spans="7:7" hidden="1" x14ac:dyDescent="0.35">
      <c r="G156"/>
    </row>
    <row r="157" spans="7:7" hidden="1" x14ac:dyDescent="0.35">
      <c r="G157"/>
    </row>
    <row r="158" spans="7:7" hidden="1" x14ac:dyDescent="0.35">
      <c r="G158"/>
    </row>
    <row r="159" spans="7:7" hidden="1" x14ac:dyDescent="0.35">
      <c r="G159"/>
    </row>
    <row r="160" spans="7:7" hidden="1" x14ac:dyDescent="0.35">
      <c r="G160"/>
    </row>
    <row r="161" spans="7:7" hidden="1" x14ac:dyDescent="0.35">
      <c r="G161"/>
    </row>
    <row r="162" spans="7:7" hidden="1" x14ac:dyDescent="0.35">
      <c r="G162"/>
    </row>
    <row r="163" spans="7:7" hidden="1" x14ac:dyDescent="0.35">
      <c r="G163"/>
    </row>
    <row r="164" spans="7:7" hidden="1" x14ac:dyDescent="0.35">
      <c r="G164"/>
    </row>
    <row r="165" spans="7:7" hidden="1" x14ac:dyDescent="0.35">
      <c r="G165"/>
    </row>
    <row r="166" spans="7:7" hidden="1" x14ac:dyDescent="0.35">
      <c r="G166"/>
    </row>
    <row r="167" spans="7:7" hidden="1" x14ac:dyDescent="0.35">
      <c r="G167"/>
    </row>
    <row r="168" spans="7:7" hidden="1" x14ac:dyDescent="0.35">
      <c r="G168"/>
    </row>
    <row r="169" spans="7:7" hidden="1" x14ac:dyDescent="0.35">
      <c r="G169"/>
    </row>
    <row r="170" spans="7:7" hidden="1" x14ac:dyDescent="0.35">
      <c r="G170"/>
    </row>
    <row r="171" spans="7:7" hidden="1" x14ac:dyDescent="0.35">
      <c r="G171"/>
    </row>
    <row r="172" spans="7:7" hidden="1" x14ac:dyDescent="0.35">
      <c r="G172"/>
    </row>
    <row r="173" spans="7:7" hidden="1" x14ac:dyDescent="0.35">
      <c r="G173"/>
    </row>
    <row r="174" spans="7:7" hidden="1" x14ac:dyDescent="0.35">
      <c r="G174"/>
    </row>
    <row r="175" spans="7:7" hidden="1" x14ac:dyDescent="0.35">
      <c r="G175"/>
    </row>
    <row r="176" spans="7:7" hidden="1" x14ac:dyDescent="0.35">
      <c r="G176"/>
    </row>
    <row r="177" spans="7:7" hidden="1" x14ac:dyDescent="0.35">
      <c r="G177"/>
    </row>
    <row r="178" spans="7:7" hidden="1" x14ac:dyDescent="0.35">
      <c r="G178"/>
    </row>
    <row r="179" spans="7:7" hidden="1" x14ac:dyDescent="0.35">
      <c r="G179"/>
    </row>
    <row r="180" spans="7:7" hidden="1" x14ac:dyDescent="0.35">
      <c r="G180"/>
    </row>
    <row r="181" spans="7:7" hidden="1" x14ac:dyDescent="0.35">
      <c r="G181"/>
    </row>
    <row r="182" spans="7:7" hidden="1" x14ac:dyDescent="0.35">
      <c r="G182"/>
    </row>
    <row r="183" spans="7:7" hidden="1" x14ac:dyDescent="0.35">
      <c r="G183"/>
    </row>
    <row r="184" spans="7:7" hidden="1" x14ac:dyDescent="0.35">
      <c r="G184"/>
    </row>
    <row r="185" spans="7:7" hidden="1" x14ac:dyDescent="0.35">
      <c r="G185"/>
    </row>
    <row r="186" spans="7:7" hidden="1" x14ac:dyDescent="0.35">
      <c r="G186"/>
    </row>
    <row r="187" spans="7:7" hidden="1" x14ac:dyDescent="0.35">
      <c r="G187"/>
    </row>
    <row r="188" spans="7:7" hidden="1" x14ac:dyDescent="0.35">
      <c r="G188"/>
    </row>
    <row r="189" spans="7:7" hidden="1" x14ac:dyDescent="0.35">
      <c r="G189"/>
    </row>
    <row r="190" spans="7:7" hidden="1" x14ac:dyDescent="0.35">
      <c r="G190"/>
    </row>
    <row r="191" spans="7:7" hidden="1" x14ac:dyDescent="0.35">
      <c r="G191"/>
    </row>
    <row r="192" spans="7:7" hidden="1" x14ac:dyDescent="0.35">
      <c r="G192"/>
    </row>
    <row r="193" spans="7:7" hidden="1" x14ac:dyDescent="0.35">
      <c r="G193"/>
    </row>
    <row r="194" spans="7:7" hidden="1" x14ac:dyDescent="0.35">
      <c r="G194"/>
    </row>
    <row r="195" spans="7:7" hidden="1" x14ac:dyDescent="0.35">
      <c r="G195"/>
    </row>
    <row r="196" spans="7:7" hidden="1" x14ac:dyDescent="0.35">
      <c r="G196"/>
    </row>
    <row r="197" spans="7:7" hidden="1" x14ac:dyDescent="0.35">
      <c r="G197"/>
    </row>
    <row r="198" spans="7:7" hidden="1" x14ac:dyDescent="0.35">
      <c r="G198"/>
    </row>
    <row r="199" spans="7:7" hidden="1" x14ac:dyDescent="0.35">
      <c r="G199"/>
    </row>
    <row r="200" spans="7:7" hidden="1" x14ac:dyDescent="0.35">
      <c r="G200"/>
    </row>
    <row r="201" spans="7:7" hidden="1" x14ac:dyDescent="0.35">
      <c r="G201"/>
    </row>
    <row r="202" spans="7:7" hidden="1" x14ac:dyDescent="0.35">
      <c r="G202"/>
    </row>
    <row r="203" spans="7:7" hidden="1" x14ac:dyDescent="0.35">
      <c r="G203"/>
    </row>
    <row r="204" spans="7:7" hidden="1" x14ac:dyDescent="0.35">
      <c r="G204"/>
    </row>
    <row r="205" spans="7:7" hidden="1" x14ac:dyDescent="0.35">
      <c r="G205"/>
    </row>
    <row r="206" spans="7:7" hidden="1" x14ac:dyDescent="0.35">
      <c r="G206"/>
    </row>
    <row r="207" spans="7:7" hidden="1" x14ac:dyDescent="0.35">
      <c r="G207"/>
    </row>
    <row r="208" spans="7:7" hidden="1" x14ac:dyDescent="0.35">
      <c r="G208"/>
    </row>
    <row r="209" spans="7:7" hidden="1" x14ac:dyDescent="0.35">
      <c r="G209"/>
    </row>
    <row r="210" spans="7:7" hidden="1" x14ac:dyDescent="0.35">
      <c r="G210"/>
    </row>
    <row r="211" spans="7:7" hidden="1" x14ac:dyDescent="0.35">
      <c r="G211"/>
    </row>
    <row r="212" spans="7:7" hidden="1" x14ac:dyDescent="0.35">
      <c r="G212"/>
    </row>
    <row r="213" spans="7:7" hidden="1" x14ac:dyDescent="0.35">
      <c r="G213"/>
    </row>
    <row r="214" spans="7:7" hidden="1" x14ac:dyDescent="0.35">
      <c r="G214"/>
    </row>
    <row r="215" spans="7:7" hidden="1" x14ac:dyDescent="0.35">
      <c r="G215"/>
    </row>
    <row r="216" spans="7:7" hidden="1" x14ac:dyDescent="0.35">
      <c r="G216"/>
    </row>
    <row r="217" spans="7:7" hidden="1" x14ac:dyDescent="0.35">
      <c r="G217"/>
    </row>
    <row r="218" spans="7:7" hidden="1" x14ac:dyDescent="0.35">
      <c r="G218"/>
    </row>
    <row r="219" spans="7:7" hidden="1" x14ac:dyDescent="0.35">
      <c r="G219"/>
    </row>
    <row r="220" spans="7:7" hidden="1" x14ac:dyDescent="0.35">
      <c r="G220"/>
    </row>
    <row r="221" spans="7:7" hidden="1" x14ac:dyDescent="0.35">
      <c r="G221"/>
    </row>
    <row r="222" spans="7:7" hidden="1" x14ac:dyDescent="0.35">
      <c r="G222"/>
    </row>
    <row r="223" spans="7:7" hidden="1" x14ac:dyDescent="0.35">
      <c r="G223"/>
    </row>
    <row r="224" spans="7:7" hidden="1" x14ac:dyDescent="0.35">
      <c r="G224"/>
    </row>
    <row r="225" spans="7:7" hidden="1" x14ac:dyDescent="0.35">
      <c r="G225"/>
    </row>
    <row r="226" spans="7:7" hidden="1" x14ac:dyDescent="0.35">
      <c r="G226"/>
    </row>
    <row r="227" spans="7:7" hidden="1" x14ac:dyDescent="0.35">
      <c r="G227"/>
    </row>
    <row r="228" spans="7:7" hidden="1" x14ac:dyDescent="0.35">
      <c r="G228"/>
    </row>
    <row r="229" spans="7:7" hidden="1" x14ac:dyDescent="0.35">
      <c r="G229"/>
    </row>
    <row r="230" spans="7:7" hidden="1" x14ac:dyDescent="0.35">
      <c r="G230"/>
    </row>
    <row r="231" spans="7:7" hidden="1" x14ac:dyDescent="0.35">
      <c r="G231"/>
    </row>
    <row r="232" spans="7:7" hidden="1" x14ac:dyDescent="0.35">
      <c r="G232"/>
    </row>
    <row r="233" spans="7:7" hidden="1" x14ac:dyDescent="0.35">
      <c r="G233"/>
    </row>
    <row r="234" spans="7:7" hidden="1" x14ac:dyDescent="0.35">
      <c r="G234"/>
    </row>
    <row r="235" spans="7:7" hidden="1" x14ac:dyDescent="0.35">
      <c r="G235"/>
    </row>
    <row r="236" spans="7:7" hidden="1" x14ac:dyDescent="0.35">
      <c r="G236"/>
    </row>
    <row r="237" spans="7:7" hidden="1" x14ac:dyDescent="0.35">
      <c r="G237"/>
    </row>
    <row r="238" spans="7:7" hidden="1" x14ac:dyDescent="0.35">
      <c r="G238"/>
    </row>
    <row r="239" spans="7:7" hidden="1" x14ac:dyDescent="0.35">
      <c r="G239"/>
    </row>
    <row r="240" spans="7:7" hidden="1" x14ac:dyDescent="0.35">
      <c r="G240"/>
    </row>
    <row r="241" spans="7:7" hidden="1" x14ac:dyDescent="0.35">
      <c r="G241"/>
    </row>
    <row r="242" spans="7:7" hidden="1" x14ac:dyDescent="0.35">
      <c r="G242"/>
    </row>
    <row r="243" spans="7:7" hidden="1" x14ac:dyDescent="0.35">
      <c r="G243"/>
    </row>
    <row r="244" spans="7:7" hidden="1" x14ac:dyDescent="0.35">
      <c r="G244"/>
    </row>
    <row r="245" spans="7:7" hidden="1" x14ac:dyDescent="0.35">
      <c r="G245"/>
    </row>
    <row r="246" spans="7:7" hidden="1" x14ac:dyDescent="0.35">
      <c r="G246"/>
    </row>
    <row r="247" spans="7:7" hidden="1" x14ac:dyDescent="0.35">
      <c r="G247"/>
    </row>
    <row r="248" spans="7:7" hidden="1" x14ac:dyDescent="0.35">
      <c r="G248"/>
    </row>
    <row r="249" spans="7:7" hidden="1" x14ac:dyDescent="0.35">
      <c r="G249"/>
    </row>
    <row r="250" spans="7:7" hidden="1" x14ac:dyDescent="0.35">
      <c r="G250"/>
    </row>
    <row r="251" spans="7:7" hidden="1" x14ac:dyDescent="0.35">
      <c r="G251"/>
    </row>
    <row r="252" spans="7:7" hidden="1" x14ac:dyDescent="0.35">
      <c r="G252"/>
    </row>
    <row r="253" spans="7:7" hidden="1" x14ac:dyDescent="0.35">
      <c r="G253"/>
    </row>
    <row r="254" spans="7:7" hidden="1" x14ac:dyDescent="0.35">
      <c r="G254"/>
    </row>
    <row r="255" spans="7:7" hidden="1" x14ac:dyDescent="0.35">
      <c r="G255"/>
    </row>
    <row r="256" spans="7:7" hidden="1" x14ac:dyDescent="0.35">
      <c r="G256"/>
    </row>
    <row r="257" spans="7:7" hidden="1" x14ac:dyDescent="0.35">
      <c r="G257"/>
    </row>
    <row r="258" spans="7:7" hidden="1" x14ac:dyDescent="0.35">
      <c r="G258"/>
    </row>
    <row r="259" spans="7:7" hidden="1" x14ac:dyDescent="0.35">
      <c r="G259"/>
    </row>
    <row r="260" spans="7:7" hidden="1" x14ac:dyDescent="0.35">
      <c r="G260"/>
    </row>
    <row r="261" spans="7:7" hidden="1" x14ac:dyDescent="0.35">
      <c r="G261"/>
    </row>
    <row r="262" spans="7:7" hidden="1" x14ac:dyDescent="0.35">
      <c r="G262"/>
    </row>
    <row r="263" spans="7:7" hidden="1" x14ac:dyDescent="0.35">
      <c r="G263"/>
    </row>
    <row r="264" spans="7:7" hidden="1" x14ac:dyDescent="0.35">
      <c r="G264"/>
    </row>
    <row r="265" spans="7:7" hidden="1" x14ac:dyDescent="0.35">
      <c r="G265"/>
    </row>
    <row r="266" spans="7:7" hidden="1" x14ac:dyDescent="0.35">
      <c r="G266"/>
    </row>
    <row r="267" spans="7:7" hidden="1" x14ac:dyDescent="0.35">
      <c r="G267"/>
    </row>
    <row r="268" spans="7:7" hidden="1" x14ac:dyDescent="0.35">
      <c r="G268"/>
    </row>
    <row r="269" spans="7:7" hidden="1" x14ac:dyDescent="0.35">
      <c r="G269"/>
    </row>
    <row r="270" spans="7:7" hidden="1" x14ac:dyDescent="0.35">
      <c r="G270"/>
    </row>
    <row r="271" spans="7:7" hidden="1" x14ac:dyDescent="0.35">
      <c r="G271"/>
    </row>
    <row r="272" spans="7:7" hidden="1" x14ac:dyDescent="0.35">
      <c r="G272"/>
    </row>
    <row r="273" spans="7:7" hidden="1" x14ac:dyDescent="0.35">
      <c r="G273"/>
    </row>
    <row r="274" spans="7:7" hidden="1" x14ac:dyDescent="0.35">
      <c r="G274"/>
    </row>
    <row r="275" spans="7:7" hidden="1" x14ac:dyDescent="0.35">
      <c r="G275"/>
    </row>
    <row r="276" spans="7:7" hidden="1" x14ac:dyDescent="0.35">
      <c r="G276"/>
    </row>
    <row r="277" spans="7:7" hidden="1" x14ac:dyDescent="0.35">
      <c r="G277"/>
    </row>
    <row r="278" spans="7:7" hidden="1" x14ac:dyDescent="0.35">
      <c r="G278"/>
    </row>
    <row r="279" spans="7:7" hidden="1" x14ac:dyDescent="0.35">
      <c r="G279"/>
    </row>
    <row r="280" spans="7:7" hidden="1" x14ac:dyDescent="0.35">
      <c r="G280"/>
    </row>
    <row r="281" spans="7:7" hidden="1" x14ac:dyDescent="0.35">
      <c r="G281"/>
    </row>
    <row r="282" spans="7:7" hidden="1" x14ac:dyDescent="0.35">
      <c r="G282"/>
    </row>
    <row r="283" spans="7:7" hidden="1" x14ac:dyDescent="0.35">
      <c r="G283"/>
    </row>
    <row r="284" spans="7:7" hidden="1" x14ac:dyDescent="0.35">
      <c r="G284"/>
    </row>
    <row r="285" spans="7:7" hidden="1" x14ac:dyDescent="0.35">
      <c r="G285"/>
    </row>
    <row r="286" spans="7:7" hidden="1" x14ac:dyDescent="0.35">
      <c r="G286"/>
    </row>
    <row r="287" spans="7:7" hidden="1" x14ac:dyDescent="0.35">
      <c r="G287"/>
    </row>
    <row r="288" spans="7:7" hidden="1" x14ac:dyDescent="0.35">
      <c r="G288"/>
    </row>
    <row r="289" spans="7:7" hidden="1" x14ac:dyDescent="0.35">
      <c r="G289"/>
    </row>
    <row r="290" spans="7:7" hidden="1" x14ac:dyDescent="0.35">
      <c r="G290"/>
    </row>
    <row r="291" spans="7:7" hidden="1" x14ac:dyDescent="0.35">
      <c r="G291"/>
    </row>
    <row r="292" spans="7:7" hidden="1" x14ac:dyDescent="0.35">
      <c r="G292"/>
    </row>
    <row r="293" spans="7:7" hidden="1" x14ac:dyDescent="0.35">
      <c r="G293"/>
    </row>
    <row r="294" spans="7:7" hidden="1" x14ac:dyDescent="0.35">
      <c r="G294"/>
    </row>
    <row r="295" spans="7:7" hidden="1" x14ac:dyDescent="0.35">
      <c r="G295"/>
    </row>
    <row r="296" spans="7:7" hidden="1" x14ac:dyDescent="0.35">
      <c r="G296"/>
    </row>
    <row r="297" spans="7:7" hidden="1" x14ac:dyDescent="0.35">
      <c r="G297"/>
    </row>
    <row r="298" spans="7:7" hidden="1" x14ac:dyDescent="0.35">
      <c r="G298"/>
    </row>
    <row r="299" spans="7:7" hidden="1" x14ac:dyDescent="0.35">
      <c r="G299"/>
    </row>
    <row r="300" spans="7:7" hidden="1" x14ac:dyDescent="0.35">
      <c r="G300"/>
    </row>
    <row r="301" spans="7:7" hidden="1" x14ac:dyDescent="0.35">
      <c r="G301"/>
    </row>
    <row r="302" spans="7:7" hidden="1" x14ac:dyDescent="0.35">
      <c r="G302"/>
    </row>
    <row r="303" spans="7:7" hidden="1" x14ac:dyDescent="0.35">
      <c r="G303"/>
    </row>
    <row r="304" spans="7:7" hidden="1" x14ac:dyDescent="0.35">
      <c r="G304"/>
    </row>
    <row r="305" spans="4:19" hidden="1" x14ac:dyDescent="0.35">
      <c r="G305"/>
    </row>
    <row r="306" spans="4:19" hidden="1" x14ac:dyDescent="0.35">
      <c r="G306"/>
    </row>
    <row r="307" spans="4:19" hidden="1" x14ac:dyDescent="0.35">
      <c r="G307"/>
    </row>
    <row r="308" spans="4:19" hidden="1" x14ac:dyDescent="0.35">
      <c r="G308"/>
    </row>
    <row r="309" spans="4:19" x14ac:dyDescent="0.35">
      <c r="D309" s="82"/>
      <c r="E309" s="82"/>
      <c r="F309" s="101"/>
      <c r="G309" s="230"/>
      <c r="H309" s="82"/>
      <c r="I309" s="82"/>
      <c r="J309" s="82"/>
      <c r="K309" s="82"/>
      <c r="L309" s="82"/>
      <c r="M309" s="178"/>
      <c r="N309" s="178"/>
      <c r="O309" s="178"/>
      <c r="P309" s="169"/>
      <c r="Q309" s="169"/>
      <c r="R309" s="169"/>
      <c r="S309" s="82"/>
    </row>
    <row r="310" spans="4:19" x14ac:dyDescent="0.35">
      <c r="D310" s="82"/>
      <c r="E310" s="82"/>
      <c r="F310" s="101"/>
      <c r="G310" s="230"/>
      <c r="H310" s="82"/>
      <c r="I310" s="82"/>
      <c r="J310" s="82"/>
      <c r="K310" s="82"/>
      <c r="L310" s="82"/>
      <c r="M310" s="178"/>
      <c r="N310" s="178"/>
      <c r="O310" s="178"/>
      <c r="P310" s="169"/>
      <c r="Q310" s="169"/>
      <c r="R310" s="169"/>
      <c r="S310" s="82"/>
    </row>
    <row r="311" spans="4:19" x14ac:dyDescent="0.35">
      <c r="D311" s="82"/>
      <c r="E311" s="82"/>
      <c r="F311" s="101"/>
      <c r="G311" s="230"/>
      <c r="H311" s="82"/>
      <c r="I311" s="82"/>
      <c r="J311" s="82"/>
      <c r="K311" s="82"/>
      <c r="L311" s="82"/>
      <c r="M311" s="178"/>
      <c r="N311" s="178"/>
      <c r="O311" s="178"/>
      <c r="P311" s="169"/>
      <c r="Q311" s="169"/>
      <c r="R311" s="169"/>
      <c r="S311" s="82"/>
    </row>
    <row r="312" spans="4:19" x14ac:dyDescent="0.35">
      <c r="D312" s="82"/>
      <c r="E312" s="82"/>
      <c r="F312" s="101"/>
      <c r="G312" s="230"/>
      <c r="H312" s="82"/>
      <c r="I312" s="82"/>
      <c r="J312" s="82"/>
      <c r="K312" s="82"/>
      <c r="L312" s="82"/>
      <c r="M312" s="178"/>
      <c r="N312" s="178"/>
      <c r="O312" s="178"/>
      <c r="P312" s="169"/>
      <c r="Q312" s="169"/>
      <c r="R312" s="169"/>
      <c r="S312" s="82"/>
    </row>
    <row r="313" spans="4:19" x14ac:dyDescent="0.35">
      <c r="D313" s="82"/>
      <c r="E313" s="82"/>
      <c r="F313" s="101"/>
      <c r="G313" s="230"/>
      <c r="H313" s="82"/>
      <c r="I313" s="82"/>
      <c r="J313" s="82"/>
      <c r="K313" s="82"/>
      <c r="L313" s="82"/>
      <c r="M313" s="178"/>
      <c r="N313" s="178"/>
      <c r="O313" s="178"/>
      <c r="P313" s="169"/>
      <c r="Q313" s="169"/>
      <c r="R313" s="169"/>
      <c r="S313" s="82"/>
    </row>
    <row r="314" spans="4:19" x14ac:dyDescent="0.35">
      <c r="D314" s="82"/>
      <c r="E314" s="82"/>
      <c r="F314" s="101"/>
      <c r="G314" s="230"/>
      <c r="H314" s="82"/>
      <c r="I314" s="82"/>
      <c r="J314" s="82"/>
      <c r="K314" s="82"/>
      <c r="L314" s="82"/>
      <c r="M314" s="178"/>
      <c r="N314" s="178"/>
      <c r="O314" s="178"/>
      <c r="P314" s="169"/>
      <c r="Q314" s="169"/>
      <c r="R314" s="169"/>
      <c r="S314" s="82"/>
    </row>
  </sheetData>
  <autoFilter ref="A2:S56" xr:uid="{54611C44-C92B-4911-B361-903E97AA0397}"/>
  <mergeCells count="1">
    <mergeCell ref="M1:R1"/>
  </mergeCells>
  <conditionalFormatting sqref="S2:S1048576">
    <cfRule type="dataBar" priority="1">
      <dataBar>
        <cfvo type="min"/>
        <cfvo type="max"/>
        <color rgb="FFFFB628"/>
      </dataBar>
      <extLst>
        <ext xmlns:x14="http://schemas.microsoft.com/office/spreadsheetml/2009/9/main" uri="{B025F937-C7B1-47D3-B67F-A62EFF666E3E}">
          <x14:id>{FB343D65-F006-49E0-BC48-E754B7C10CE2}</x14:id>
        </ext>
      </extLst>
    </cfRule>
  </conditionalFormatting>
  <dataValidations count="2">
    <dataValidation type="list" allowBlank="1" showInputMessage="1" showErrorMessage="1" sqref="N7 M3:O6" xr:uid="{7F22E034-72E3-42AF-BA24-73ECE388E527}">
      <formula1>"Oui"</formula1>
    </dataValidation>
    <dataValidation type="list" allowBlank="1" showInputMessage="1" showErrorMessage="1" sqref="C3:C56" xr:uid="{8B8A2561-1D87-4532-B5A4-AB8ABF11B242}">
      <formula1>INDIRECT($B3)</formula1>
    </dataValidation>
  </dataValidations>
  <pageMargins left="0.7" right="0.7" top="0.75" bottom="0.75" header="0.3" footer="0.3"/>
  <pageSetup paperSize="9" orientation="portrait" verticalDpi="598" r:id="rId1"/>
  <legacyDrawing r:id="rId2"/>
  <extLst>
    <ext xmlns:x14="http://schemas.microsoft.com/office/spreadsheetml/2009/9/main" uri="{78C0D931-6437-407d-A8EE-F0AAD7539E65}">
      <x14:conditionalFormattings>
        <x14:conditionalFormatting xmlns:xm="http://schemas.microsoft.com/office/excel/2006/main">
          <x14:cfRule type="dataBar" id="{FB343D65-F006-49E0-BC48-E754B7C10CE2}">
            <x14:dataBar minLength="0" maxLength="100" gradient="0">
              <x14:cfvo type="autoMin"/>
              <x14:cfvo type="autoMax"/>
              <x14:negativeFillColor rgb="FFFF0000"/>
              <x14:axisColor rgb="FF000000"/>
            </x14:dataBar>
          </x14:cfRule>
          <xm:sqref>S2:S1048576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99AFA6C-542C-4E20-BF7B-D70E9E554E9C}">
          <x14:formula1>
            <xm:f>Typo!$C$7:$C$11</xm:f>
          </x14:formula1>
          <xm:sqref>P3:Q56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E38F-B400-4989-B664-C5BDE7EFFEE8}">
  <sheetPr>
    <tabColor rgb="FFFFC000"/>
  </sheetPr>
  <dimension ref="A1:L35"/>
  <sheetViews>
    <sheetView topLeftCell="A4" zoomScale="90" zoomScaleNormal="90" workbookViewId="0">
      <selection activeCell="C3" sqref="C3"/>
    </sheetView>
  </sheetViews>
  <sheetFormatPr baseColWidth="10" defaultColWidth="0" defaultRowHeight="14.5" zeroHeight="1" x14ac:dyDescent="0.35"/>
  <cols>
    <col min="1" max="1" width="35" customWidth="1"/>
    <col min="2" max="2" width="19" hidden="1" customWidth="1"/>
    <col min="3" max="3" width="23.7265625" customWidth="1"/>
    <col min="4" max="4" width="65.54296875" customWidth="1"/>
    <col min="5" max="5" width="11.453125" style="82" customWidth="1"/>
    <col min="6" max="11" width="0" style="82" hidden="1" customWidth="1"/>
    <col min="12" max="12" width="0" hidden="1" customWidth="1"/>
    <col min="13" max="16384" width="11.453125" hidden="1"/>
  </cols>
  <sheetData>
    <row r="1" spans="1:4" s="82" customFormat="1" ht="15" thickBot="1" x14ac:dyDescent="0.4"/>
    <row r="2" spans="1:4" ht="42.5" thickBot="1" x14ac:dyDescent="0.4">
      <c r="A2" s="188" t="s">
        <v>35</v>
      </c>
      <c r="B2" s="188" t="s">
        <v>36</v>
      </c>
      <c r="C2" s="223" t="s">
        <v>651</v>
      </c>
      <c r="D2" s="224" t="s">
        <v>652</v>
      </c>
    </row>
    <row r="3" spans="1:4" ht="73" thickBot="1" x14ac:dyDescent="0.4">
      <c r="A3" s="191" t="s">
        <v>58</v>
      </c>
      <c r="B3" s="211" t="str">
        <f t="shared" ref="B3:B10" si="0">LEFT(A3,12)</f>
        <v>Orientation1</v>
      </c>
      <c r="C3" s="212">
        <f>AVERAGEIF('Synthèse par Action'!A:A,'Synthèse par Orientation'!$A3,'Synthèse par Action'!S:S)</f>
        <v>0.875</v>
      </c>
      <c r="D3" s="3" t="s">
        <v>653</v>
      </c>
    </row>
    <row r="4" spans="1:4" ht="131" thickBot="1" x14ac:dyDescent="0.4">
      <c r="A4" s="191" t="s">
        <v>102</v>
      </c>
      <c r="B4" s="211" t="str">
        <f t="shared" si="0"/>
        <v>Orientation2</v>
      </c>
      <c r="C4" s="212">
        <f>AVERAGEIF('Synthèse par Action'!A:A,'Synthèse par Orientation'!$A4,'Synthèse par Action'!S:S)</f>
        <v>0.69166666666666665</v>
      </c>
      <c r="D4" s="3" t="s">
        <v>654</v>
      </c>
    </row>
    <row r="5" spans="1:4" ht="102" thickBot="1" x14ac:dyDescent="0.4">
      <c r="A5" s="191" t="s">
        <v>156</v>
      </c>
      <c r="B5" s="211" t="str">
        <f t="shared" si="0"/>
        <v>Orientation3</v>
      </c>
      <c r="C5" s="212">
        <f>AVERAGEIF('Synthèse par Action'!A:A,'Synthèse par Orientation'!$A5,'Synthèse par Action'!S:S)</f>
        <v>0.625</v>
      </c>
      <c r="D5" s="3" t="s">
        <v>655</v>
      </c>
    </row>
    <row r="6" spans="1:4" ht="44" thickBot="1" x14ac:dyDescent="0.4">
      <c r="A6" s="191" t="s">
        <v>193</v>
      </c>
      <c r="B6" s="211" t="str">
        <f t="shared" si="0"/>
        <v>Orientation4</v>
      </c>
      <c r="C6" s="212">
        <f>AVERAGEIF('Synthèse par Action'!A:A,'Synthèse par Orientation'!$A6,'Synthèse par Action'!S:S)</f>
        <v>0.62619047619047608</v>
      </c>
      <c r="D6" s="3" t="s">
        <v>656</v>
      </c>
    </row>
    <row r="7" spans="1:4" ht="87.5" thickBot="1" x14ac:dyDescent="0.4">
      <c r="A7" s="191" t="s">
        <v>246</v>
      </c>
      <c r="B7" s="211" t="str">
        <f t="shared" si="0"/>
        <v>Orientation5</v>
      </c>
      <c r="C7" s="212">
        <f>AVERAGEIF('Synthèse par Action'!A:A,'Synthèse par Orientation'!$A7,'Synthèse par Action'!S:S)</f>
        <v>0.66666666666666663</v>
      </c>
      <c r="D7" s="3" t="s">
        <v>657</v>
      </c>
    </row>
    <row r="8" spans="1:4" ht="44" thickBot="1" x14ac:dyDescent="0.4">
      <c r="A8" s="191" t="s">
        <v>268</v>
      </c>
      <c r="B8" s="211" t="str">
        <f t="shared" si="0"/>
        <v>Orientation6</v>
      </c>
      <c r="C8" s="212">
        <f>AVERAGEIF('Synthèse par Action'!A:A,'Synthèse par Orientation'!$A8,'Synthèse par Action'!S:S)</f>
        <v>1</v>
      </c>
      <c r="D8" s="3" t="s">
        <v>658</v>
      </c>
    </row>
    <row r="9" spans="1:4" ht="87.5" thickBot="1" x14ac:dyDescent="0.4">
      <c r="A9" s="191" t="s">
        <v>283</v>
      </c>
      <c r="B9" s="211" t="str">
        <f t="shared" si="0"/>
        <v>Orientation7</v>
      </c>
      <c r="C9" s="212">
        <f>AVERAGEIF('Synthèse par Action'!A:A,'Synthèse par Orientation'!$A9,'Synthèse par Action'!S:S)</f>
        <v>0.672406462585034</v>
      </c>
      <c r="D9" s="3" t="s">
        <v>659</v>
      </c>
    </row>
    <row r="10" spans="1:4" ht="58.5" thickBot="1" x14ac:dyDescent="0.4">
      <c r="A10" s="191" t="s">
        <v>401</v>
      </c>
      <c r="B10" s="211" t="str">
        <f t="shared" si="0"/>
        <v>Orientation8</v>
      </c>
      <c r="C10" s="212">
        <f>AVERAGEIF('Synthèse par Action'!A:A,'Synthèse par Orientation'!$A10,'Synthèse par Action'!S:S)</f>
        <v>0.8</v>
      </c>
      <c r="D10" s="3" t="s">
        <v>660</v>
      </c>
    </row>
    <row r="11" spans="1:4" s="82" customFormat="1" x14ac:dyDescent="0.35"/>
    <row r="12" spans="1:4" s="82" customFormat="1" hidden="1" x14ac:dyDescent="0.35"/>
    <row r="13" spans="1:4" s="82" customFormat="1" hidden="1" x14ac:dyDescent="0.35"/>
    <row r="14" spans="1:4" s="82" customFormat="1" hidden="1" x14ac:dyDescent="0.35"/>
    <row r="15" spans="1:4" s="82" customFormat="1" hidden="1" x14ac:dyDescent="0.35"/>
    <row r="16" spans="1:4" s="82" customFormat="1" hidden="1" x14ac:dyDescent="0.35"/>
    <row r="17" s="82" customFormat="1" hidden="1" x14ac:dyDescent="0.35"/>
    <row r="18" s="82" customFormat="1" hidden="1" x14ac:dyDescent="0.35"/>
    <row r="19" s="82" customFormat="1" hidden="1" x14ac:dyDescent="0.35"/>
    <row r="20" s="82" customFormat="1" hidden="1" x14ac:dyDescent="0.35"/>
    <row r="21" s="82" customFormat="1" hidden="1" x14ac:dyDescent="0.35"/>
    <row r="22" s="82" customFormat="1" hidden="1" x14ac:dyDescent="0.35"/>
    <row r="23" s="82" customFormat="1" hidden="1" x14ac:dyDescent="0.35"/>
    <row r="24" s="82" customFormat="1" hidden="1" x14ac:dyDescent="0.35"/>
    <row r="25" s="82" customFormat="1" hidden="1" x14ac:dyDescent="0.35"/>
    <row r="26" s="82" customFormat="1" hidden="1" x14ac:dyDescent="0.35"/>
    <row r="27" s="82" customFormat="1" hidden="1" x14ac:dyDescent="0.35"/>
    <row r="28" s="82" customFormat="1" hidden="1" x14ac:dyDescent="0.35"/>
    <row r="29" s="82" customFormat="1" hidden="1" x14ac:dyDescent="0.35"/>
    <row r="30" s="82" customFormat="1" hidden="1" x14ac:dyDescent="0.35"/>
    <row r="31" s="82" customFormat="1" hidden="1" x14ac:dyDescent="0.35"/>
    <row r="32" s="82" customFormat="1" hidden="1" x14ac:dyDescent="0.35"/>
    <row r="33" s="82" customFormat="1" hidden="1" x14ac:dyDescent="0.35"/>
    <row r="34" s="82" customFormat="1" hidden="1" x14ac:dyDescent="0.35"/>
    <row r="35" s="82" customFormat="1" hidden="1" x14ac:dyDescent="0.35"/>
  </sheetData>
  <conditionalFormatting sqref="C3:C10">
    <cfRule type="dataBar" priority="1">
      <dataBar>
        <cfvo type="min"/>
        <cfvo type="max"/>
        <color rgb="FFFFB628"/>
      </dataBar>
      <extLst>
        <ext xmlns:x14="http://schemas.microsoft.com/office/spreadsheetml/2009/9/main" uri="{B025F937-C7B1-47D3-B67F-A62EFF666E3E}">
          <x14:id>{C1632B12-074B-462B-8983-DED6ACBA3651}</x14:id>
        </ext>
      </extLst>
    </cfRule>
  </conditionalFormatting>
  <pageMargins left="0.7" right="0.7" top="0.75" bottom="0.75" header="0.3" footer="0.3"/>
  <pageSetup paperSize="9" orientation="portrait" verticalDpi="598" r:id="rId1"/>
  <extLst>
    <ext xmlns:x14="http://schemas.microsoft.com/office/spreadsheetml/2009/9/main" uri="{78C0D931-6437-407d-A8EE-F0AAD7539E65}">
      <x14:conditionalFormattings>
        <x14:conditionalFormatting xmlns:xm="http://schemas.microsoft.com/office/excel/2006/main">
          <x14:cfRule type="dataBar" id="{C1632B12-074B-462B-8983-DED6ACBA3651}">
            <x14:dataBar minLength="0" maxLength="100" gradient="0">
              <x14:cfvo type="autoMin"/>
              <x14:cfvo type="autoMax"/>
              <x14:negativeFillColor rgb="FFFF0000"/>
              <x14:axisColor rgb="FF000000"/>
            </x14:dataBar>
          </x14:cfRule>
          <xm:sqref>C3:C10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F59EA17-629C-4BC4-BB24-E0844CB52511}">
          <x14:formula1>
            <xm:f>Listes!$B$3:$B$11</xm:f>
          </x14:formula1>
          <xm:sqref>A3:A10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5CFE-0D00-48DE-97CF-22C3F826EAB3}">
  <sheetPr>
    <tabColor theme="1"/>
  </sheetPr>
  <dimension ref="C1:I54"/>
  <sheetViews>
    <sheetView topLeftCell="A7" zoomScale="70" zoomScaleNormal="70" workbookViewId="0">
      <selection activeCell="H31" sqref="H31"/>
    </sheetView>
  </sheetViews>
  <sheetFormatPr baseColWidth="10" defaultRowHeight="14.5" x14ac:dyDescent="0.35"/>
  <cols>
    <col min="3" max="3" width="19.7265625" customWidth="1"/>
    <col min="7" max="8" width="14.1796875" customWidth="1"/>
  </cols>
  <sheetData>
    <row r="1" spans="3:9" ht="15" thickBot="1" x14ac:dyDescent="0.4"/>
    <row r="2" spans="3:9" ht="15" thickBot="1" x14ac:dyDescent="0.4">
      <c r="C2" t="s">
        <v>476</v>
      </c>
      <c r="D2">
        <v>1.1000000000000001</v>
      </c>
      <c r="G2" t="s">
        <v>539</v>
      </c>
      <c r="H2">
        <v>5</v>
      </c>
      <c r="I2" s="194" t="s">
        <v>58</v>
      </c>
    </row>
    <row r="3" spans="3:9" ht="15" thickBot="1" x14ac:dyDescent="0.4">
      <c r="C3" t="s">
        <v>476</v>
      </c>
      <c r="D3">
        <v>1.2</v>
      </c>
      <c r="G3" t="s">
        <v>540</v>
      </c>
      <c r="H3">
        <v>5</v>
      </c>
      <c r="I3" s="194" t="s">
        <v>102</v>
      </c>
    </row>
    <row r="4" spans="3:9" ht="15" thickBot="1" x14ac:dyDescent="0.4">
      <c r="C4" t="s">
        <v>476</v>
      </c>
      <c r="D4">
        <v>1.3</v>
      </c>
      <c r="G4" t="s">
        <v>541</v>
      </c>
      <c r="H4">
        <v>6</v>
      </c>
      <c r="I4" s="194" t="s">
        <v>156</v>
      </c>
    </row>
    <row r="5" spans="3:9" ht="15" thickBot="1" x14ac:dyDescent="0.4">
      <c r="C5" t="s">
        <v>476</v>
      </c>
      <c r="D5">
        <v>1.4</v>
      </c>
      <c r="G5" t="s">
        <v>542</v>
      </c>
      <c r="H5">
        <v>7</v>
      </c>
      <c r="I5" s="194" t="s">
        <v>193</v>
      </c>
    </row>
    <row r="6" spans="3:9" ht="15" thickBot="1" x14ac:dyDescent="0.4">
      <c r="C6" t="s">
        <v>476</v>
      </c>
      <c r="D6">
        <v>1.5</v>
      </c>
      <c r="G6" t="s">
        <v>543</v>
      </c>
      <c r="H6">
        <v>4</v>
      </c>
      <c r="I6" s="194" t="s">
        <v>246</v>
      </c>
    </row>
    <row r="7" spans="3:9" ht="15" thickBot="1" x14ac:dyDescent="0.4">
      <c r="C7" t="s">
        <v>477</v>
      </c>
      <c r="D7">
        <v>2.1</v>
      </c>
      <c r="G7" t="s">
        <v>544</v>
      </c>
      <c r="H7">
        <v>3</v>
      </c>
      <c r="I7" s="194" t="s">
        <v>268</v>
      </c>
    </row>
    <row r="8" spans="3:9" ht="15" thickBot="1" x14ac:dyDescent="0.4">
      <c r="C8" t="s">
        <v>477</v>
      </c>
      <c r="D8">
        <v>2.2000000000000002</v>
      </c>
      <c r="G8" t="s">
        <v>545</v>
      </c>
      <c r="H8">
        <v>14</v>
      </c>
      <c r="I8" s="194" t="s">
        <v>283</v>
      </c>
    </row>
    <row r="9" spans="3:9" ht="15" thickBot="1" x14ac:dyDescent="0.4">
      <c r="C9" t="s">
        <v>477</v>
      </c>
      <c r="D9">
        <v>2.2999999999999998</v>
      </c>
      <c r="G9" t="s">
        <v>546</v>
      </c>
      <c r="H9">
        <v>10</v>
      </c>
      <c r="I9" s="194" t="s">
        <v>401</v>
      </c>
    </row>
    <row r="10" spans="3:9" x14ac:dyDescent="0.35">
      <c r="C10" t="s">
        <v>477</v>
      </c>
      <c r="D10">
        <v>2.4</v>
      </c>
      <c r="H10">
        <f>SUM(H2:H9)</f>
        <v>54</v>
      </c>
    </row>
    <row r="11" spans="3:9" x14ac:dyDescent="0.35">
      <c r="C11" t="s">
        <v>477</v>
      </c>
      <c r="D11">
        <v>2.5</v>
      </c>
    </row>
    <row r="12" spans="3:9" x14ac:dyDescent="0.35">
      <c r="C12" t="s">
        <v>478</v>
      </c>
      <c r="D12">
        <v>3.1</v>
      </c>
    </row>
    <row r="13" spans="3:9" x14ac:dyDescent="0.35">
      <c r="C13" t="s">
        <v>478</v>
      </c>
      <c r="D13">
        <v>3.2</v>
      </c>
    </row>
    <row r="14" spans="3:9" x14ac:dyDescent="0.35">
      <c r="C14" t="s">
        <v>478</v>
      </c>
      <c r="D14">
        <v>3.3</v>
      </c>
    </row>
    <row r="15" spans="3:9" x14ac:dyDescent="0.35">
      <c r="C15" t="s">
        <v>478</v>
      </c>
      <c r="D15">
        <v>3.4</v>
      </c>
    </row>
    <row r="16" spans="3:9" x14ac:dyDescent="0.35">
      <c r="C16" t="s">
        <v>478</v>
      </c>
      <c r="D16">
        <v>3.5</v>
      </c>
    </row>
    <row r="17" spans="3:8" x14ac:dyDescent="0.35">
      <c r="C17" t="s">
        <v>478</v>
      </c>
      <c r="D17">
        <v>3.6</v>
      </c>
    </row>
    <row r="18" spans="3:8" x14ac:dyDescent="0.35">
      <c r="C18" t="s">
        <v>479</v>
      </c>
      <c r="D18">
        <v>4.0999999999999996</v>
      </c>
    </row>
    <row r="19" spans="3:8" x14ac:dyDescent="0.35">
      <c r="C19" t="s">
        <v>479</v>
      </c>
      <c r="D19">
        <v>4.2</v>
      </c>
    </row>
    <row r="20" spans="3:8" x14ac:dyDescent="0.35">
      <c r="C20" t="s">
        <v>479</v>
      </c>
      <c r="D20">
        <v>4.3</v>
      </c>
    </row>
    <row r="21" spans="3:8" x14ac:dyDescent="0.35">
      <c r="C21" t="s">
        <v>479</v>
      </c>
      <c r="D21">
        <v>4.4000000000000004</v>
      </c>
    </row>
    <row r="22" spans="3:8" x14ac:dyDescent="0.35">
      <c r="C22" t="s">
        <v>479</v>
      </c>
      <c r="D22">
        <v>4.5</v>
      </c>
    </row>
    <row r="23" spans="3:8" x14ac:dyDescent="0.35">
      <c r="C23" t="s">
        <v>479</v>
      </c>
      <c r="D23">
        <v>4.5999999999999996</v>
      </c>
    </row>
    <row r="24" spans="3:8" x14ac:dyDescent="0.35">
      <c r="C24" t="s">
        <v>479</v>
      </c>
      <c r="D24">
        <v>4.7</v>
      </c>
    </row>
    <row r="25" spans="3:8" x14ac:dyDescent="0.35">
      <c r="C25" t="s">
        <v>480</v>
      </c>
      <c r="D25">
        <v>5.0999999999999996</v>
      </c>
    </row>
    <row r="26" spans="3:8" x14ac:dyDescent="0.35">
      <c r="C26" t="s">
        <v>480</v>
      </c>
      <c r="D26">
        <v>5.2</v>
      </c>
    </row>
    <row r="27" spans="3:8" x14ac:dyDescent="0.35">
      <c r="C27" t="s">
        <v>480</v>
      </c>
      <c r="D27" t="s">
        <v>256</v>
      </c>
    </row>
    <row r="28" spans="3:8" x14ac:dyDescent="0.35">
      <c r="C28" t="s">
        <v>480</v>
      </c>
      <c r="D28">
        <v>5.3</v>
      </c>
    </row>
    <row r="29" spans="3:8" x14ac:dyDescent="0.35">
      <c r="C29" t="s">
        <v>481</v>
      </c>
      <c r="D29">
        <v>6.1</v>
      </c>
    </row>
    <row r="30" spans="3:8" x14ac:dyDescent="0.35">
      <c r="C30" t="s">
        <v>481</v>
      </c>
      <c r="D30">
        <v>6.2</v>
      </c>
    </row>
    <row r="31" spans="3:8" x14ac:dyDescent="0.35">
      <c r="C31" t="s">
        <v>481</v>
      </c>
      <c r="D31">
        <v>6.3</v>
      </c>
      <c r="F31" t="s">
        <v>665</v>
      </c>
      <c r="G31">
        <v>20</v>
      </c>
      <c r="H31" s="256">
        <f>G31/SUM($G$31:$G$35)</f>
        <v>0.37037037037037035</v>
      </c>
    </row>
    <row r="32" spans="3:8" x14ac:dyDescent="0.35">
      <c r="C32" t="s">
        <v>482</v>
      </c>
      <c r="D32">
        <v>7.14</v>
      </c>
      <c r="F32" t="s">
        <v>9</v>
      </c>
      <c r="G32">
        <v>25</v>
      </c>
      <c r="H32" s="256">
        <f>G32/SUM($G$31:$G$35)</f>
        <v>0.46296296296296297</v>
      </c>
    </row>
    <row r="33" spans="3:8" x14ac:dyDescent="0.35">
      <c r="C33" t="s">
        <v>482</v>
      </c>
      <c r="D33">
        <v>7.1</v>
      </c>
      <c r="F33" t="s">
        <v>529</v>
      </c>
      <c r="G33">
        <v>4</v>
      </c>
      <c r="H33" s="256">
        <f>G33/SUM($G$31:$G$35)</f>
        <v>7.407407407407407E-2</v>
      </c>
    </row>
    <row r="34" spans="3:8" x14ac:dyDescent="0.35">
      <c r="C34" t="s">
        <v>482</v>
      </c>
      <c r="D34">
        <v>7.2</v>
      </c>
      <c r="F34" t="s">
        <v>8</v>
      </c>
      <c r="G34">
        <v>2</v>
      </c>
      <c r="H34" s="256">
        <f>G34/SUM($G$31:$G$35)</f>
        <v>3.7037037037037035E-2</v>
      </c>
    </row>
    <row r="35" spans="3:8" x14ac:dyDescent="0.35">
      <c r="C35" t="s">
        <v>482</v>
      </c>
      <c r="D35">
        <v>7.3</v>
      </c>
      <c r="F35" t="s">
        <v>13</v>
      </c>
      <c r="G35">
        <v>3</v>
      </c>
      <c r="H35" s="256">
        <f>G35/SUM($G$31:$G$35)</f>
        <v>5.5555555555555552E-2</v>
      </c>
    </row>
    <row r="36" spans="3:8" x14ac:dyDescent="0.35">
      <c r="C36" t="s">
        <v>482</v>
      </c>
      <c r="D36">
        <v>7.5</v>
      </c>
    </row>
    <row r="37" spans="3:8" x14ac:dyDescent="0.35">
      <c r="C37" t="s">
        <v>482</v>
      </c>
      <c r="D37">
        <v>7.6</v>
      </c>
    </row>
    <row r="38" spans="3:8" x14ac:dyDescent="0.35">
      <c r="C38" t="s">
        <v>482</v>
      </c>
      <c r="D38">
        <v>7.7</v>
      </c>
    </row>
    <row r="39" spans="3:8" x14ac:dyDescent="0.35">
      <c r="C39" t="s">
        <v>482</v>
      </c>
      <c r="D39">
        <v>7.8</v>
      </c>
    </row>
    <row r="40" spans="3:8" x14ac:dyDescent="0.35">
      <c r="C40" t="s">
        <v>482</v>
      </c>
      <c r="D40">
        <v>7.9</v>
      </c>
    </row>
    <row r="41" spans="3:8" x14ac:dyDescent="0.35">
      <c r="C41" t="s">
        <v>482</v>
      </c>
      <c r="D41" t="s">
        <v>523</v>
      </c>
    </row>
    <row r="42" spans="3:8" x14ac:dyDescent="0.35">
      <c r="C42" t="s">
        <v>482</v>
      </c>
      <c r="D42" t="s">
        <v>533</v>
      </c>
    </row>
    <row r="43" spans="3:8" x14ac:dyDescent="0.35">
      <c r="C43" t="s">
        <v>482</v>
      </c>
      <c r="D43">
        <v>7.11</v>
      </c>
    </row>
    <row r="44" spans="3:8" x14ac:dyDescent="0.35">
      <c r="C44" t="s">
        <v>482</v>
      </c>
      <c r="D44">
        <v>7.12</v>
      </c>
    </row>
    <row r="45" spans="3:8" x14ac:dyDescent="0.35">
      <c r="C45" t="s">
        <v>483</v>
      </c>
      <c r="D45">
        <v>8.1</v>
      </c>
    </row>
    <row r="46" spans="3:8" x14ac:dyDescent="0.35">
      <c r="C46" t="s">
        <v>483</v>
      </c>
      <c r="D46">
        <v>8.1999999999999993</v>
      </c>
    </row>
    <row r="47" spans="3:8" x14ac:dyDescent="0.35">
      <c r="C47" t="s">
        <v>483</v>
      </c>
      <c r="D47">
        <v>8.3000000000000007</v>
      </c>
    </row>
    <row r="48" spans="3:8" x14ac:dyDescent="0.35">
      <c r="C48" t="s">
        <v>483</v>
      </c>
      <c r="D48">
        <v>8.4</v>
      </c>
    </row>
    <row r="49" spans="3:4" x14ac:dyDescent="0.35">
      <c r="C49" t="s">
        <v>483</v>
      </c>
      <c r="D49">
        <v>8.5</v>
      </c>
    </row>
    <row r="50" spans="3:4" x14ac:dyDescent="0.35">
      <c r="C50" t="s">
        <v>483</v>
      </c>
      <c r="D50">
        <v>8.6</v>
      </c>
    </row>
    <row r="51" spans="3:4" x14ac:dyDescent="0.35">
      <c r="C51" t="s">
        <v>483</v>
      </c>
      <c r="D51" t="s">
        <v>514</v>
      </c>
    </row>
    <row r="52" spans="3:4" x14ac:dyDescent="0.35">
      <c r="C52" t="s">
        <v>483</v>
      </c>
      <c r="D52" t="s">
        <v>516</v>
      </c>
    </row>
    <row r="53" spans="3:4" x14ac:dyDescent="0.35">
      <c r="C53" t="s">
        <v>483</v>
      </c>
      <c r="D53" t="s">
        <v>518</v>
      </c>
    </row>
    <row r="54" spans="3:4" x14ac:dyDescent="0.35">
      <c r="C54" t="s">
        <v>483</v>
      </c>
      <c r="D54" t="s">
        <v>520</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C5B3E38-D915-42BC-8C1B-E103DAC2CB97}">
          <x14:formula1>
            <xm:f>Listes!$B$3:$B$11</xm:f>
          </x14:formula1>
          <xm:sqref>I2:I9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D6CA-E0C7-4B6A-9AEB-2BBD85BFEF07}">
  <sheetPr>
    <tabColor theme="1"/>
  </sheetPr>
  <dimension ref="B3:J95"/>
  <sheetViews>
    <sheetView topLeftCell="A79" zoomScale="85" zoomScaleNormal="85" workbookViewId="0">
      <selection activeCell="G8" sqref="G8"/>
    </sheetView>
  </sheetViews>
  <sheetFormatPr baseColWidth="10" defaultRowHeight="14.5" x14ac:dyDescent="0.35"/>
  <cols>
    <col min="2" max="2" width="16.81640625" customWidth="1"/>
  </cols>
  <sheetData>
    <row r="3" spans="2:10" x14ac:dyDescent="0.35">
      <c r="E3" t="s">
        <v>539</v>
      </c>
    </row>
    <row r="4" spans="2:10" ht="15.5" x14ac:dyDescent="0.35">
      <c r="B4" s="232" t="s">
        <v>8</v>
      </c>
    </row>
    <row r="5" spans="2:10" ht="15.5" x14ac:dyDescent="0.35">
      <c r="B5" s="233" t="s">
        <v>529</v>
      </c>
      <c r="E5">
        <v>1.1000000000000001</v>
      </c>
      <c r="F5" t="s">
        <v>665</v>
      </c>
      <c r="I5" t="s">
        <v>665</v>
      </c>
      <c r="J5">
        <f>COUNTIF(F5:F9,I5)</f>
        <v>3</v>
      </c>
    </row>
    <row r="6" spans="2:10" ht="15.5" x14ac:dyDescent="0.35">
      <c r="B6" s="231" t="s">
        <v>9</v>
      </c>
      <c r="E6">
        <v>1.2</v>
      </c>
      <c r="F6" t="s">
        <v>9</v>
      </c>
      <c r="I6" t="s">
        <v>9</v>
      </c>
      <c r="J6">
        <f>COUNTIF(F6:F10,I6)</f>
        <v>2</v>
      </c>
    </row>
    <row r="7" spans="2:10" ht="15.5" x14ac:dyDescent="0.35">
      <c r="B7" s="234" t="s">
        <v>665</v>
      </c>
      <c r="E7">
        <v>1.3</v>
      </c>
      <c r="F7" t="s">
        <v>665</v>
      </c>
    </row>
    <row r="8" spans="2:10" ht="15.5" x14ac:dyDescent="0.35">
      <c r="B8" s="235" t="s">
        <v>13</v>
      </c>
      <c r="E8">
        <v>1.4</v>
      </c>
      <c r="F8" t="s">
        <v>9</v>
      </c>
    </row>
    <row r="9" spans="2:10" x14ac:dyDescent="0.35">
      <c r="E9">
        <v>1.5</v>
      </c>
      <c r="F9" t="s">
        <v>665</v>
      </c>
    </row>
    <row r="14" spans="2:10" x14ac:dyDescent="0.35">
      <c r="E14">
        <v>2.1</v>
      </c>
      <c r="F14" t="s">
        <v>9</v>
      </c>
      <c r="I14" t="s">
        <v>665</v>
      </c>
      <c r="J14">
        <f>COUNTIF(F14:F18,I14)</f>
        <v>2</v>
      </c>
    </row>
    <row r="15" spans="2:10" x14ac:dyDescent="0.35">
      <c r="E15">
        <v>2.2000000000000002</v>
      </c>
      <c r="F15" t="s">
        <v>9</v>
      </c>
      <c r="I15" t="s">
        <v>9</v>
      </c>
      <c r="J15">
        <f>COUNTIF(F14:F18,I15)</f>
        <v>3</v>
      </c>
    </row>
    <row r="16" spans="2:10" x14ac:dyDescent="0.35">
      <c r="E16">
        <v>2.2999999999999998</v>
      </c>
      <c r="F16" t="s">
        <v>9</v>
      </c>
    </row>
    <row r="17" spans="5:10" x14ac:dyDescent="0.35">
      <c r="E17">
        <v>2.4</v>
      </c>
      <c r="F17" t="s">
        <v>665</v>
      </c>
    </row>
    <row r="18" spans="5:10" x14ac:dyDescent="0.35">
      <c r="E18">
        <v>2.5</v>
      </c>
      <c r="F18" t="s">
        <v>665</v>
      </c>
    </row>
    <row r="25" spans="5:10" x14ac:dyDescent="0.35">
      <c r="E25">
        <v>3.1</v>
      </c>
      <c r="F25" t="s">
        <v>665</v>
      </c>
      <c r="I25" t="s">
        <v>665</v>
      </c>
      <c r="J25">
        <f>COUNTIF(F25:F30,I25)</f>
        <v>2</v>
      </c>
    </row>
    <row r="26" spans="5:10" x14ac:dyDescent="0.35">
      <c r="E26">
        <v>3.2</v>
      </c>
      <c r="F26" t="s">
        <v>665</v>
      </c>
      <c r="I26" t="s">
        <v>9</v>
      </c>
      <c r="J26">
        <f>COUNTIF(F25:F30,I26)</f>
        <v>3</v>
      </c>
    </row>
    <row r="27" spans="5:10" x14ac:dyDescent="0.35">
      <c r="E27">
        <v>3.3</v>
      </c>
      <c r="F27" t="s">
        <v>9</v>
      </c>
      <c r="I27" t="s">
        <v>13</v>
      </c>
      <c r="J27">
        <f>COUNTIF(F25:F30,I27)</f>
        <v>1</v>
      </c>
    </row>
    <row r="28" spans="5:10" x14ac:dyDescent="0.35">
      <c r="E28">
        <v>3.4</v>
      </c>
      <c r="F28" t="s">
        <v>13</v>
      </c>
    </row>
    <row r="29" spans="5:10" x14ac:dyDescent="0.35">
      <c r="E29">
        <v>3.5</v>
      </c>
      <c r="F29" t="s">
        <v>9</v>
      </c>
    </row>
    <row r="30" spans="5:10" x14ac:dyDescent="0.35">
      <c r="E30">
        <v>3.6</v>
      </c>
      <c r="F30" t="s">
        <v>9</v>
      </c>
    </row>
    <row r="34" spans="5:10" x14ac:dyDescent="0.35">
      <c r="E34">
        <v>4.0999999999999996</v>
      </c>
      <c r="F34" t="s">
        <v>9</v>
      </c>
      <c r="I34" t="s">
        <v>665</v>
      </c>
      <c r="J34">
        <f>COUNTIF(F34:F40,I34)</f>
        <v>2</v>
      </c>
    </row>
    <row r="35" spans="5:10" x14ac:dyDescent="0.35">
      <c r="E35">
        <v>4.2</v>
      </c>
      <c r="F35" t="s">
        <v>9</v>
      </c>
      <c r="I35" t="s">
        <v>9</v>
      </c>
      <c r="J35">
        <f>COUNTIF(F34:F40,I35)</f>
        <v>4</v>
      </c>
    </row>
    <row r="36" spans="5:10" x14ac:dyDescent="0.35">
      <c r="E36">
        <v>4.3</v>
      </c>
      <c r="F36" t="s">
        <v>9</v>
      </c>
      <c r="I36" t="s">
        <v>13</v>
      </c>
      <c r="J36">
        <f>COUNTIF(F34:F40,I36)</f>
        <v>1</v>
      </c>
    </row>
    <row r="37" spans="5:10" x14ac:dyDescent="0.35">
      <c r="E37">
        <v>4.4000000000000004</v>
      </c>
      <c r="F37" t="s">
        <v>665</v>
      </c>
    </row>
    <row r="38" spans="5:10" x14ac:dyDescent="0.35">
      <c r="E38">
        <v>4.5</v>
      </c>
      <c r="F38" t="s">
        <v>665</v>
      </c>
    </row>
    <row r="39" spans="5:10" x14ac:dyDescent="0.35">
      <c r="E39">
        <v>4.5999999999999996</v>
      </c>
      <c r="F39" t="s">
        <v>9</v>
      </c>
    </row>
    <row r="40" spans="5:10" x14ac:dyDescent="0.35">
      <c r="E40">
        <v>4.7</v>
      </c>
      <c r="F40" t="s">
        <v>13</v>
      </c>
    </row>
    <row r="50" spans="5:10" x14ac:dyDescent="0.35">
      <c r="E50">
        <v>5.0999999999999996</v>
      </c>
      <c r="F50" t="s">
        <v>9</v>
      </c>
    </row>
    <row r="51" spans="5:10" x14ac:dyDescent="0.35">
      <c r="E51">
        <v>5.2</v>
      </c>
      <c r="F51" t="s">
        <v>13</v>
      </c>
      <c r="I51" t="s">
        <v>9</v>
      </c>
      <c r="J51">
        <f>COUNTIF(F50:F53,I51)</f>
        <v>3</v>
      </c>
    </row>
    <row r="52" spans="5:10" x14ac:dyDescent="0.35">
      <c r="E52" t="s">
        <v>256</v>
      </c>
      <c r="F52" t="s">
        <v>9</v>
      </c>
      <c r="I52" t="s">
        <v>13</v>
      </c>
      <c r="J52">
        <f>COUNTIF(F50:F53,I52)</f>
        <v>1</v>
      </c>
    </row>
    <row r="53" spans="5:10" x14ac:dyDescent="0.35">
      <c r="E53">
        <v>5.3</v>
      </c>
      <c r="F53" t="s">
        <v>9</v>
      </c>
    </row>
    <row r="59" spans="5:10" x14ac:dyDescent="0.35">
      <c r="E59">
        <v>6.1</v>
      </c>
      <c r="F59" t="s">
        <v>665</v>
      </c>
      <c r="I59" t="s">
        <v>665</v>
      </c>
      <c r="J59">
        <f>COUNTIF(F59:F62,I59)</f>
        <v>1</v>
      </c>
    </row>
    <row r="60" spans="5:10" x14ac:dyDescent="0.35">
      <c r="E60">
        <v>6.2</v>
      </c>
      <c r="F60" t="s">
        <v>9</v>
      </c>
      <c r="I60" t="s">
        <v>9</v>
      </c>
      <c r="J60">
        <f>COUNTIF(F59:F62,I60)</f>
        <v>2</v>
      </c>
    </row>
    <row r="61" spans="5:10" x14ac:dyDescent="0.35">
      <c r="E61">
        <v>6.3</v>
      </c>
      <c r="F61" t="s">
        <v>9</v>
      </c>
    </row>
    <row r="69" spans="5:10" x14ac:dyDescent="0.35">
      <c r="E69">
        <v>7.1</v>
      </c>
      <c r="F69" t="s">
        <v>665</v>
      </c>
      <c r="I69" t="s">
        <v>665</v>
      </c>
      <c r="J69">
        <f>COUNTIF(F69:F82,I69)</f>
        <v>4</v>
      </c>
    </row>
    <row r="70" spans="5:10" x14ac:dyDescent="0.35">
      <c r="E70">
        <v>7.2</v>
      </c>
      <c r="F70" t="s">
        <v>665</v>
      </c>
      <c r="I70" t="s">
        <v>9</v>
      </c>
      <c r="J70">
        <f>COUNTIF(F69:F82,I70)</f>
        <v>7</v>
      </c>
    </row>
    <row r="71" spans="5:10" x14ac:dyDescent="0.35">
      <c r="E71">
        <v>7.3</v>
      </c>
      <c r="F71" t="s">
        <v>9</v>
      </c>
      <c r="I71" t="s">
        <v>529</v>
      </c>
      <c r="J71">
        <f>COUNTIF(F69:F83,I71)</f>
        <v>2</v>
      </c>
    </row>
    <row r="72" spans="5:10" x14ac:dyDescent="0.35">
      <c r="E72">
        <v>7.4</v>
      </c>
      <c r="F72" t="s">
        <v>529</v>
      </c>
      <c r="I72" t="s">
        <v>8</v>
      </c>
      <c r="J72">
        <f>COUNTIF(F69:F84,I72)</f>
        <v>1</v>
      </c>
    </row>
    <row r="73" spans="5:10" x14ac:dyDescent="0.35">
      <c r="E73">
        <v>7.5</v>
      </c>
      <c r="F73" t="s">
        <v>8</v>
      </c>
    </row>
    <row r="74" spans="5:10" x14ac:dyDescent="0.35">
      <c r="E74">
        <v>7.6</v>
      </c>
      <c r="F74" t="s">
        <v>665</v>
      </c>
    </row>
    <row r="75" spans="5:10" x14ac:dyDescent="0.35">
      <c r="E75">
        <v>7.7</v>
      </c>
      <c r="F75" t="s">
        <v>9</v>
      </c>
    </row>
    <row r="76" spans="5:10" x14ac:dyDescent="0.35">
      <c r="E76">
        <v>7.8</v>
      </c>
      <c r="F76" t="s">
        <v>9</v>
      </c>
    </row>
    <row r="77" spans="5:10" x14ac:dyDescent="0.35">
      <c r="E77">
        <v>7.9</v>
      </c>
      <c r="F77" t="s">
        <v>9</v>
      </c>
    </row>
    <row r="78" spans="5:10" x14ac:dyDescent="0.35">
      <c r="E78" t="s">
        <v>523</v>
      </c>
      <c r="F78" t="s">
        <v>9</v>
      </c>
    </row>
    <row r="79" spans="5:10" x14ac:dyDescent="0.35">
      <c r="E79">
        <v>7.11</v>
      </c>
      <c r="F79" t="s">
        <v>9</v>
      </c>
    </row>
    <row r="80" spans="5:10" x14ac:dyDescent="0.35">
      <c r="E80">
        <v>7.12</v>
      </c>
      <c r="F80" t="s">
        <v>9</v>
      </c>
    </row>
    <row r="81" spans="5:10" x14ac:dyDescent="0.35">
      <c r="E81" t="s">
        <v>533</v>
      </c>
      <c r="F81" t="s">
        <v>529</v>
      </c>
    </row>
    <row r="82" spans="5:10" x14ac:dyDescent="0.35">
      <c r="E82">
        <v>7.14</v>
      </c>
      <c r="F82" t="s">
        <v>665</v>
      </c>
    </row>
    <row r="86" spans="5:10" x14ac:dyDescent="0.35">
      <c r="E86">
        <v>8.1</v>
      </c>
      <c r="F86" t="s">
        <v>665</v>
      </c>
      <c r="I86" t="s">
        <v>665</v>
      </c>
      <c r="J86">
        <f>COUNTIF(F86:F99,I86)</f>
        <v>6</v>
      </c>
    </row>
    <row r="87" spans="5:10" x14ac:dyDescent="0.35">
      <c r="E87">
        <v>8.1999999999999993</v>
      </c>
      <c r="F87" t="s">
        <v>665</v>
      </c>
      <c r="I87" t="s">
        <v>9</v>
      </c>
      <c r="J87">
        <f>COUNTIF(F86:F99,I87)</f>
        <v>1</v>
      </c>
    </row>
    <row r="88" spans="5:10" x14ac:dyDescent="0.35">
      <c r="E88">
        <v>8.3000000000000007</v>
      </c>
      <c r="F88" t="s">
        <v>665</v>
      </c>
      <c r="I88" t="s">
        <v>529</v>
      </c>
      <c r="J88">
        <f>COUNTIF(F86:F100,I88)</f>
        <v>2</v>
      </c>
    </row>
    <row r="89" spans="5:10" x14ac:dyDescent="0.35">
      <c r="E89">
        <v>8.4</v>
      </c>
      <c r="F89" t="s">
        <v>665</v>
      </c>
      <c r="I89" t="s">
        <v>8</v>
      </c>
      <c r="J89">
        <f>COUNTIF(F86:F101,I89)</f>
        <v>1</v>
      </c>
    </row>
    <row r="90" spans="5:10" x14ac:dyDescent="0.35">
      <c r="E90">
        <v>8.5</v>
      </c>
      <c r="F90" t="s">
        <v>8</v>
      </c>
    </row>
    <row r="91" spans="5:10" x14ac:dyDescent="0.35">
      <c r="E91">
        <v>8.6</v>
      </c>
      <c r="F91" t="s">
        <v>529</v>
      </c>
    </row>
    <row r="92" spans="5:10" x14ac:dyDescent="0.35">
      <c r="E92" t="s">
        <v>514</v>
      </c>
      <c r="F92" t="s">
        <v>665</v>
      </c>
    </row>
    <row r="93" spans="5:10" x14ac:dyDescent="0.35">
      <c r="E93" t="s">
        <v>516</v>
      </c>
      <c r="F93" t="s">
        <v>665</v>
      </c>
    </row>
    <row r="94" spans="5:10" x14ac:dyDescent="0.35">
      <c r="E94" t="s">
        <v>518</v>
      </c>
      <c r="F94" t="s">
        <v>9</v>
      </c>
    </row>
    <row r="95" spans="5:10" x14ac:dyDescent="0.35">
      <c r="E95" t="s">
        <v>520</v>
      </c>
      <c r="F95" t="s">
        <v>529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4807-2851-48DA-B2AA-5C87D2215D51}">
  <sheetPr>
    <tabColor theme="1"/>
  </sheetPr>
  <dimension ref="B2:G55"/>
  <sheetViews>
    <sheetView workbookViewId="0">
      <selection activeCell="C12" sqref="C12"/>
    </sheetView>
  </sheetViews>
  <sheetFormatPr baseColWidth="10" defaultRowHeight="14.5" x14ac:dyDescent="0.35"/>
  <cols>
    <col min="2" max="2" width="36.81640625" customWidth="1"/>
  </cols>
  <sheetData>
    <row r="2" spans="2:7" ht="15" thickBot="1" x14ac:dyDescent="0.4"/>
    <row r="3" spans="2:7" ht="26" x14ac:dyDescent="0.35">
      <c r="B3" s="238" t="str">
        <f>INDEX('Revue des actions'!$C$4:$C$202,MATCH('Synthèse par Action'!$D14,'Revue des actions'!$D$4:$D$202,0))</f>
        <v>Obj 1: Accompagner les ménages en précarité énergétique et améliorer le repérage</v>
      </c>
      <c r="C3" s="258" t="s">
        <v>547</v>
      </c>
      <c r="D3" s="236"/>
      <c r="E3" s="236"/>
      <c r="F3" s="236"/>
      <c r="G3" s="237"/>
    </row>
    <row r="4" spans="2:7" ht="26.5" thickBot="1" x14ac:dyDescent="0.4">
      <c r="B4" s="239" t="str">
        <f>INDEX('Revue des actions'!$C$4:$C$202,MATCH('Synthèse par Action'!$D15,'Revue des actions'!$D$4:$D$202,0))</f>
        <v>Obj 2 : Encourager la transition énegérique de l'ensemble du parc de logements</v>
      </c>
      <c r="C4" s="240" t="s">
        <v>548</v>
      </c>
      <c r="D4" s="259" t="s">
        <v>549</v>
      </c>
      <c r="E4" s="259" t="s">
        <v>550</v>
      </c>
      <c r="F4" s="259" t="s">
        <v>551</v>
      </c>
      <c r="G4" s="241"/>
    </row>
    <row r="7" spans="2:7" ht="15" thickBot="1" x14ac:dyDescent="0.4"/>
    <row r="8" spans="2:7" ht="26.5" thickBot="1" x14ac:dyDescent="0.4">
      <c r="B8" s="238" t="s">
        <v>103</v>
      </c>
      <c r="C8" s="240" t="s">
        <v>552</v>
      </c>
      <c r="D8" s="240" t="s">
        <v>553</v>
      </c>
      <c r="E8" s="236"/>
      <c r="F8" s="236"/>
      <c r="G8" s="237"/>
    </row>
    <row r="9" spans="2:7" ht="26.5" thickBot="1" x14ac:dyDescent="0.4">
      <c r="B9" s="242" t="s">
        <v>129</v>
      </c>
      <c r="C9" s="240" t="s">
        <v>554</v>
      </c>
      <c r="D9" s="259" t="s">
        <v>555</v>
      </c>
      <c r="G9" s="243"/>
    </row>
    <row r="10" spans="2:7" ht="26.5" thickBot="1" x14ac:dyDescent="0.4">
      <c r="B10" s="239" t="s">
        <v>149</v>
      </c>
      <c r="C10" s="259" t="s">
        <v>556</v>
      </c>
      <c r="D10" s="244"/>
      <c r="E10" s="244"/>
      <c r="F10" s="244"/>
      <c r="G10" s="241"/>
    </row>
    <row r="15" spans="2:7" ht="15" thickBot="1" x14ac:dyDescent="0.4"/>
    <row r="16" spans="2:7" ht="26.5" thickBot="1" x14ac:dyDescent="0.4">
      <c r="B16" s="238" t="s">
        <v>157</v>
      </c>
      <c r="C16" s="259" t="s">
        <v>565</v>
      </c>
      <c r="D16" s="259" t="s">
        <v>566</v>
      </c>
    </row>
    <row r="17" spans="2:6" ht="26.5" thickBot="1" x14ac:dyDescent="0.4">
      <c r="B17" s="242" t="s">
        <v>176</v>
      </c>
      <c r="C17" s="240" t="s">
        <v>567</v>
      </c>
      <c r="D17" s="245" t="s">
        <v>568</v>
      </c>
      <c r="E17" s="240" t="s">
        <v>569</v>
      </c>
      <c r="F17" s="240" t="s">
        <v>570</v>
      </c>
    </row>
    <row r="24" spans="2:6" ht="15" thickBot="1" x14ac:dyDescent="0.4"/>
    <row r="25" spans="2:6" ht="26.5" thickBot="1" x14ac:dyDescent="0.4">
      <c r="B25" s="238" t="s">
        <v>194</v>
      </c>
      <c r="C25" s="246" t="s">
        <v>557</v>
      </c>
      <c r="D25" s="246" t="s">
        <v>558</v>
      </c>
      <c r="E25" s="246" t="s">
        <v>559</v>
      </c>
      <c r="F25" s="260" t="s">
        <v>560</v>
      </c>
    </row>
    <row r="26" spans="2:6" ht="26.5" thickBot="1" x14ac:dyDescent="0.4">
      <c r="B26" s="239" t="s">
        <v>561</v>
      </c>
      <c r="C26" s="259" t="s">
        <v>562</v>
      </c>
      <c r="D26" s="240" t="s">
        <v>563</v>
      </c>
      <c r="E26" s="245" t="s">
        <v>564</v>
      </c>
      <c r="F26" s="241"/>
    </row>
    <row r="30" spans="2:6" ht="15" thickBot="1" x14ac:dyDescent="0.4"/>
    <row r="31" spans="2:6" ht="26.5" thickBot="1" x14ac:dyDescent="0.4">
      <c r="B31" s="238" t="s">
        <v>247</v>
      </c>
      <c r="C31" s="246" t="s">
        <v>574</v>
      </c>
      <c r="D31" s="236"/>
      <c r="E31" s="236"/>
      <c r="F31" s="237"/>
    </row>
    <row r="32" spans="2:6" ht="26.5" thickBot="1" x14ac:dyDescent="0.4">
      <c r="B32" s="239" t="s">
        <v>251</v>
      </c>
      <c r="C32" s="245" t="s">
        <v>575</v>
      </c>
      <c r="D32" s="246" t="s">
        <v>256</v>
      </c>
      <c r="F32" s="243"/>
    </row>
    <row r="33" spans="2:6" ht="26.5" thickBot="1" x14ac:dyDescent="0.4">
      <c r="B33" s="247" t="s">
        <v>259</v>
      </c>
      <c r="C33" s="246" t="s">
        <v>576</v>
      </c>
      <c r="D33" s="244"/>
      <c r="E33" s="244"/>
      <c r="F33" s="241"/>
    </row>
    <row r="37" spans="2:6" ht="15" thickBot="1" x14ac:dyDescent="0.4"/>
    <row r="38" spans="2:6" ht="26.5" thickBot="1" x14ac:dyDescent="0.4">
      <c r="B38" s="247" t="s">
        <v>269</v>
      </c>
      <c r="C38" s="261" t="s">
        <v>571</v>
      </c>
      <c r="D38" s="246" t="s">
        <v>572</v>
      </c>
      <c r="E38" s="246" t="s">
        <v>573</v>
      </c>
      <c r="F38" s="248"/>
    </row>
    <row r="42" spans="2:6" ht="15" thickBot="1" x14ac:dyDescent="0.4"/>
    <row r="43" spans="2:6" ht="24" thickBot="1" x14ac:dyDescent="0.4">
      <c r="B43" s="310" t="s">
        <v>284</v>
      </c>
      <c r="C43" s="261" t="s">
        <v>577</v>
      </c>
      <c r="D43" s="261" t="s">
        <v>578</v>
      </c>
      <c r="E43" s="246" t="s">
        <v>579</v>
      </c>
      <c r="F43" s="254" t="s">
        <v>580</v>
      </c>
    </row>
    <row r="44" spans="2:6" ht="24" thickBot="1" x14ac:dyDescent="0.4">
      <c r="B44" s="311"/>
      <c r="C44" s="253" t="s">
        <v>581</v>
      </c>
      <c r="D44" s="261" t="s">
        <v>582</v>
      </c>
      <c r="E44" s="261" t="s">
        <v>583</v>
      </c>
      <c r="F44" s="243"/>
    </row>
    <row r="45" spans="2:6" ht="29.15" customHeight="1" thickBot="1" x14ac:dyDescent="0.4">
      <c r="B45" s="311" t="s">
        <v>334</v>
      </c>
      <c r="C45" s="246" t="s">
        <v>584</v>
      </c>
      <c r="D45" s="246" t="s">
        <v>585</v>
      </c>
      <c r="E45" s="246" t="s">
        <v>586</v>
      </c>
      <c r="F45" s="255" t="s">
        <v>587</v>
      </c>
    </row>
    <row r="46" spans="2:6" ht="24" thickBot="1" x14ac:dyDescent="0.4">
      <c r="B46" s="311"/>
      <c r="C46" s="251" t="s">
        <v>533</v>
      </c>
      <c r="F46" s="243"/>
    </row>
    <row r="47" spans="2:6" ht="28" customHeight="1" thickBot="1" x14ac:dyDescent="0.4">
      <c r="B47" s="249" t="s">
        <v>389</v>
      </c>
      <c r="C47" s="246" t="s">
        <v>588</v>
      </c>
      <c r="F47" s="243"/>
    </row>
    <row r="48" spans="2:6" ht="32.5" customHeight="1" thickBot="1" x14ac:dyDescent="0.4">
      <c r="B48" s="250" t="s">
        <v>390</v>
      </c>
      <c r="C48" s="246" t="s">
        <v>589</v>
      </c>
      <c r="D48" s="244"/>
      <c r="E48" s="244"/>
      <c r="F48" s="241"/>
    </row>
    <row r="52" spans="2:6" ht="15" thickBot="1" x14ac:dyDescent="0.4"/>
    <row r="53" spans="2:6" ht="24" customHeight="1" thickBot="1" x14ac:dyDescent="0.4">
      <c r="B53" s="312" t="s">
        <v>402</v>
      </c>
      <c r="C53" s="261" t="s">
        <v>590</v>
      </c>
      <c r="D53" s="261" t="s">
        <v>591</v>
      </c>
      <c r="E53" s="261" t="s">
        <v>592</v>
      </c>
      <c r="F53" s="260" t="s">
        <v>514</v>
      </c>
    </row>
    <row r="54" spans="2:6" ht="24" customHeight="1" thickBot="1" x14ac:dyDescent="0.4">
      <c r="B54" s="313"/>
      <c r="C54" s="261" t="s">
        <v>516</v>
      </c>
      <c r="D54" s="246" t="s">
        <v>518</v>
      </c>
      <c r="F54" s="243"/>
    </row>
    <row r="55" spans="2:6" ht="24" customHeight="1" thickBot="1" x14ac:dyDescent="0.4">
      <c r="B55" s="250" t="s">
        <v>421</v>
      </c>
      <c r="C55" s="261" t="s">
        <v>593</v>
      </c>
      <c r="D55" s="253" t="s">
        <v>594</v>
      </c>
      <c r="E55" s="252" t="s">
        <v>595</v>
      </c>
      <c r="F55" s="254" t="s">
        <v>520</v>
      </c>
    </row>
  </sheetData>
  <mergeCells count="3">
    <mergeCell ref="B43:B44"/>
    <mergeCell ref="B45:B46"/>
    <mergeCell ref="B53:B54"/>
  </mergeCells>
  <dataValidations disablePrompts="1" count="1">
    <dataValidation type="list" allowBlank="1" showInputMessage="1" showErrorMessage="1" sqref="B3:B4" xr:uid="{9F640C44-118B-452E-83C5-3CE92B6DF184}">
      <formula1>INDIRECT($B3)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544C-EB38-442C-9370-51D33C41E65A}">
  <sheetPr>
    <tabColor theme="1"/>
  </sheetPr>
  <dimension ref="D5:N59"/>
  <sheetViews>
    <sheetView zoomScale="70" zoomScaleNormal="70" workbookViewId="0">
      <selection activeCell="M7" sqref="M7:M10"/>
    </sheetView>
  </sheetViews>
  <sheetFormatPr baseColWidth="10" defaultRowHeight="14.5" x14ac:dyDescent="0.35"/>
  <cols>
    <col min="5" max="5" width="50" customWidth="1"/>
    <col min="7" max="7" width="9.1796875" style="62" customWidth="1"/>
    <col min="9" max="9" width="9.1796875" customWidth="1"/>
    <col min="11" max="11" width="9.1796875" customWidth="1"/>
    <col min="13" max="13" width="9.1796875" customWidth="1"/>
  </cols>
  <sheetData>
    <row r="5" spans="4:14" ht="15" thickBot="1" x14ac:dyDescent="0.4"/>
    <row r="6" spans="4:14" ht="29.5" thickBot="1" x14ac:dyDescent="0.4">
      <c r="D6" s="190" t="s">
        <v>547</v>
      </c>
      <c r="E6" s="191" t="s">
        <v>597</v>
      </c>
      <c r="H6" s="82"/>
      <c r="I6" s="82"/>
      <c r="J6" s="82"/>
      <c r="K6" s="82"/>
      <c r="L6" s="82"/>
      <c r="M6" s="82"/>
      <c r="N6" s="82"/>
    </row>
    <row r="7" spans="4:14" ht="29.5" thickBot="1" x14ac:dyDescent="0.4">
      <c r="D7" s="190" t="s">
        <v>548</v>
      </c>
      <c r="E7" s="191" t="s">
        <v>598</v>
      </c>
      <c r="G7" s="265" t="s">
        <v>666</v>
      </c>
      <c r="H7" s="82"/>
      <c r="I7" s="266" t="s">
        <v>666</v>
      </c>
      <c r="J7" s="82"/>
      <c r="K7" s="266" t="s">
        <v>666</v>
      </c>
      <c r="L7" s="82"/>
      <c r="M7" s="266" t="s">
        <v>666</v>
      </c>
      <c r="N7" s="82"/>
    </row>
    <row r="8" spans="4:14" ht="29.5" thickBot="1" x14ac:dyDescent="0.4">
      <c r="D8" s="190" t="s">
        <v>549</v>
      </c>
      <c r="E8" s="191" t="s">
        <v>599</v>
      </c>
      <c r="G8" s="262" t="s">
        <v>9</v>
      </c>
      <c r="H8" s="82"/>
      <c r="I8" s="266" t="s">
        <v>666</v>
      </c>
      <c r="J8" s="82"/>
      <c r="K8" s="266" t="s">
        <v>666</v>
      </c>
      <c r="L8" s="82"/>
      <c r="M8" s="266" t="s">
        <v>666</v>
      </c>
      <c r="N8" s="82"/>
    </row>
    <row r="9" spans="4:14" ht="29.5" thickBot="1" x14ac:dyDescent="0.4">
      <c r="D9" s="190" t="s">
        <v>550</v>
      </c>
      <c r="E9" s="191" t="s">
        <v>600</v>
      </c>
      <c r="G9" s="263" t="s">
        <v>529</v>
      </c>
      <c r="H9" s="82"/>
      <c r="I9" s="266" t="s">
        <v>666</v>
      </c>
      <c r="J9" s="82"/>
      <c r="K9" s="267" t="s">
        <v>9</v>
      </c>
      <c r="L9" s="82"/>
      <c r="M9" s="269" t="s">
        <v>8</v>
      </c>
      <c r="N9" s="82"/>
    </row>
    <row r="10" spans="4:14" ht="29.5" thickBot="1" x14ac:dyDescent="0.4">
      <c r="D10" s="190" t="s">
        <v>551</v>
      </c>
      <c r="E10" s="191" t="s">
        <v>601</v>
      </c>
      <c r="G10" s="264" t="s">
        <v>8</v>
      </c>
      <c r="H10" s="82"/>
      <c r="I10" s="266" t="s">
        <v>666</v>
      </c>
      <c r="J10" s="82"/>
      <c r="K10" s="268" t="s">
        <v>529</v>
      </c>
      <c r="L10" s="82"/>
      <c r="M10" s="269" t="s">
        <v>8</v>
      </c>
      <c r="N10" s="82"/>
    </row>
    <row r="11" spans="4:14" ht="24" thickBot="1" x14ac:dyDescent="0.4">
      <c r="D11" s="196" t="s">
        <v>552</v>
      </c>
      <c r="E11" s="191" t="s">
        <v>602</v>
      </c>
      <c r="H11" s="82"/>
      <c r="I11" s="82"/>
      <c r="J11" s="82"/>
      <c r="K11" s="82"/>
      <c r="L11" s="82"/>
      <c r="M11" s="82"/>
      <c r="N11" s="82"/>
    </row>
    <row r="12" spans="4:14" ht="24" thickBot="1" x14ac:dyDescent="0.4">
      <c r="D12" s="196" t="s">
        <v>553</v>
      </c>
      <c r="E12" s="191" t="s">
        <v>603</v>
      </c>
      <c r="G12" s="265" t="s">
        <v>666</v>
      </c>
      <c r="H12" s="82"/>
      <c r="I12" s="82"/>
      <c r="J12" s="82"/>
      <c r="K12" s="82"/>
      <c r="L12" s="82"/>
      <c r="M12" s="82"/>
      <c r="N12" s="82"/>
    </row>
    <row r="13" spans="4:14" ht="24" thickBot="1" x14ac:dyDescent="0.4">
      <c r="D13" s="196" t="s">
        <v>554</v>
      </c>
      <c r="E13" s="191" t="s">
        <v>604</v>
      </c>
      <c r="G13" s="265" t="s">
        <v>666</v>
      </c>
      <c r="H13" s="82"/>
      <c r="I13" s="82"/>
      <c r="J13" s="82"/>
      <c r="K13" s="82"/>
      <c r="L13" s="82"/>
      <c r="M13" s="82"/>
      <c r="N13" s="82"/>
    </row>
    <row r="14" spans="4:14" ht="24" thickBot="1" x14ac:dyDescent="0.4">
      <c r="D14" s="196" t="s">
        <v>555</v>
      </c>
      <c r="E14" s="191" t="s">
        <v>605</v>
      </c>
      <c r="G14" s="265" t="s">
        <v>666</v>
      </c>
      <c r="H14" s="82"/>
      <c r="I14" s="82"/>
      <c r="J14" s="82"/>
      <c r="K14" s="82"/>
      <c r="L14" s="82"/>
      <c r="M14" s="82"/>
      <c r="N14" s="82"/>
    </row>
    <row r="15" spans="4:14" ht="29.5" thickBot="1" x14ac:dyDescent="0.4">
      <c r="D15" s="196" t="s">
        <v>556</v>
      </c>
      <c r="E15" s="191" t="s">
        <v>606</v>
      </c>
      <c r="G15" s="265" t="s">
        <v>666</v>
      </c>
    </row>
    <row r="16" spans="4:14" ht="29.5" thickBot="1" x14ac:dyDescent="0.4">
      <c r="D16" s="198" t="s">
        <v>565</v>
      </c>
      <c r="E16" s="191" t="s">
        <v>607</v>
      </c>
      <c r="G16" s="62" t="s">
        <v>529</v>
      </c>
    </row>
    <row r="17" spans="4:7" ht="29.5" thickBot="1" x14ac:dyDescent="0.4">
      <c r="D17" s="198" t="s">
        <v>566</v>
      </c>
      <c r="E17" s="191" t="s">
        <v>608</v>
      </c>
    </row>
    <row r="18" spans="4:7" ht="44" thickBot="1" x14ac:dyDescent="0.4">
      <c r="D18" s="198" t="s">
        <v>567</v>
      </c>
      <c r="E18" s="191" t="s">
        <v>609</v>
      </c>
    </row>
    <row r="19" spans="4:7" ht="29.5" thickBot="1" x14ac:dyDescent="0.4">
      <c r="D19" s="198" t="s">
        <v>568</v>
      </c>
      <c r="E19" s="191" t="s">
        <v>610</v>
      </c>
    </row>
    <row r="20" spans="4:7" ht="29.5" thickBot="1" x14ac:dyDescent="0.4">
      <c r="D20" s="198" t="s">
        <v>569</v>
      </c>
      <c r="E20" s="191" t="s">
        <v>611</v>
      </c>
      <c r="G20" s="62" t="s">
        <v>8</v>
      </c>
    </row>
    <row r="21" spans="4:7" ht="29.5" thickBot="1" x14ac:dyDescent="0.4">
      <c r="D21" s="198" t="s">
        <v>570</v>
      </c>
      <c r="E21" s="191" t="s">
        <v>612</v>
      </c>
    </row>
    <row r="22" spans="4:7" ht="24" thickBot="1" x14ac:dyDescent="0.4">
      <c r="D22" s="200" t="s">
        <v>557</v>
      </c>
      <c r="E22" s="191" t="s">
        <v>613</v>
      </c>
    </row>
    <row r="23" spans="4:7" ht="29.5" thickBot="1" x14ac:dyDescent="0.4">
      <c r="D23" s="200" t="s">
        <v>558</v>
      </c>
      <c r="E23" s="191" t="s">
        <v>614</v>
      </c>
    </row>
    <row r="24" spans="4:7" ht="29.5" thickBot="1" x14ac:dyDescent="0.4">
      <c r="D24" s="200" t="s">
        <v>559</v>
      </c>
      <c r="E24" s="191" t="s">
        <v>615</v>
      </c>
    </row>
    <row r="25" spans="4:7" ht="29.5" thickBot="1" x14ac:dyDescent="0.4">
      <c r="D25" s="200" t="s">
        <v>560</v>
      </c>
      <c r="E25" s="191" t="s">
        <v>616</v>
      </c>
    </row>
    <row r="26" spans="4:7" ht="24" thickBot="1" x14ac:dyDescent="0.4">
      <c r="D26" s="200" t="s">
        <v>562</v>
      </c>
      <c r="E26" s="191" t="s">
        <v>617</v>
      </c>
    </row>
    <row r="27" spans="4:7" ht="29.5" thickBot="1" x14ac:dyDescent="0.4">
      <c r="D27" s="200" t="s">
        <v>563</v>
      </c>
      <c r="E27" s="191" t="s">
        <v>618</v>
      </c>
    </row>
    <row r="28" spans="4:7" ht="29.5" thickBot="1" x14ac:dyDescent="0.4">
      <c r="D28" s="200" t="s">
        <v>564</v>
      </c>
      <c r="E28" s="191" t="s">
        <v>619</v>
      </c>
    </row>
    <row r="29" spans="4:7" ht="29.5" thickBot="1" x14ac:dyDescent="0.4">
      <c r="D29" s="202" t="s">
        <v>574</v>
      </c>
      <c r="E29" s="191" t="s">
        <v>620</v>
      </c>
    </row>
    <row r="30" spans="4:7" ht="29.5" thickBot="1" x14ac:dyDescent="0.4">
      <c r="D30" s="202" t="s">
        <v>575</v>
      </c>
      <c r="E30" s="191" t="s">
        <v>621</v>
      </c>
    </row>
    <row r="31" spans="4:7" ht="29.5" thickBot="1" x14ac:dyDescent="0.4">
      <c r="D31" s="202" t="s">
        <v>256</v>
      </c>
      <c r="E31" s="191" t="s">
        <v>622</v>
      </c>
    </row>
    <row r="32" spans="4:7" ht="24" thickBot="1" x14ac:dyDescent="0.4">
      <c r="D32" s="202" t="s">
        <v>576</v>
      </c>
      <c r="E32" s="191" t="s">
        <v>623</v>
      </c>
    </row>
    <row r="33" spans="4:5" ht="29.5" thickBot="1" x14ac:dyDescent="0.4">
      <c r="D33" s="204" t="s">
        <v>571</v>
      </c>
      <c r="E33" s="191" t="s">
        <v>624</v>
      </c>
    </row>
    <row r="34" spans="4:5" ht="29.5" thickBot="1" x14ac:dyDescent="0.4">
      <c r="D34" s="204" t="s">
        <v>572</v>
      </c>
      <c r="E34" s="191" t="s">
        <v>625</v>
      </c>
    </row>
    <row r="35" spans="4:5" ht="24" thickBot="1" x14ac:dyDescent="0.4">
      <c r="D35" s="204" t="s">
        <v>573</v>
      </c>
      <c r="E35" s="191" t="s">
        <v>626</v>
      </c>
    </row>
    <row r="36" spans="4:5" ht="29.5" thickBot="1" x14ac:dyDescent="0.4">
      <c r="D36" s="206" t="s">
        <v>577</v>
      </c>
      <c r="E36" s="191" t="s">
        <v>627</v>
      </c>
    </row>
    <row r="37" spans="4:5" ht="29.5" thickBot="1" x14ac:dyDescent="0.4">
      <c r="D37" s="206" t="s">
        <v>578</v>
      </c>
      <c r="E37" s="191" t="s">
        <v>628</v>
      </c>
    </row>
    <row r="38" spans="4:5" ht="24" thickBot="1" x14ac:dyDescent="0.4">
      <c r="D38" s="206" t="s">
        <v>579</v>
      </c>
      <c r="E38" s="191" t="s">
        <v>629</v>
      </c>
    </row>
    <row r="39" spans="4:5" ht="24" thickBot="1" x14ac:dyDescent="0.4">
      <c r="D39" s="206" t="s">
        <v>580</v>
      </c>
      <c r="E39" s="191" t="s">
        <v>630</v>
      </c>
    </row>
    <row r="40" spans="4:5" ht="24" thickBot="1" x14ac:dyDescent="0.4">
      <c r="D40" s="206" t="s">
        <v>581</v>
      </c>
      <c r="E40" s="191" t="s">
        <v>631</v>
      </c>
    </row>
    <row r="41" spans="4:5" ht="24" thickBot="1" x14ac:dyDescent="0.4">
      <c r="D41" s="206" t="s">
        <v>582</v>
      </c>
      <c r="E41" s="191" t="s">
        <v>632</v>
      </c>
    </row>
    <row r="42" spans="4:5" ht="24" thickBot="1" x14ac:dyDescent="0.4">
      <c r="D42" s="206" t="s">
        <v>584</v>
      </c>
      <c r="E42" s="191" t="s">
        <v>633</v>
      </c>
    </row>
    <row r="43" spans="4:5" ht="29.5" thickBot="1" x14ac:dyDescent="0.4">
      <c r="D43" s="206" t="s">
        <v>585</v>
      </c>
      <c r="E43" s="191" t="s">
        <v>634</v>
      </c>
    </row>
    <row r="44" spans="4:5" ht="29.5" thickBot="1" x14ac:dyDescent="0.4">
      <c r="D44" s="208" t="s">
        <v>586</v>
      </c>
      <c r="E44" s="191" t="s">
        <v>635</v>
      </c>
    </row>
    <row r="45" spans="4:5" ht="29.5" thickBot="1" x14ac:dyDescent="0.4">
      <c r="D45" s="208" t="s">
        <v>587</v>
      </c>
      <c r="E45" s="191" t="s">
        <v>636</v>
      </c>
    </row>
    <row r="46" spans="4:5" ht="24" thickBot="1" x14ac:dyDescent="0.4">
      <c r="D46" s="208" t="s">
        <v>588</v>
      </c>
      <c r="E46" s="191" t="s">
        <v>637</v>
      </c>
    </row>
    <row r="47" spans="4:5" ht="24" thickBot="1" x14ac:dyDescent="0.4">
      <c r="D47" s="208" t="s">
        <v>589</v>
      </c>
      <c r="E47" s="191" t="s">
        <v>638</v>
      </c>
    </row>
    <row r="48" spans="4:5" ht="24" thickBot="1" x14ac:dyDescent="0.4">
      <c r="D48" s="208" t="s">
        <v>533</v>
      </c>
      <c r="E48" s="191" t="s">
        <v>639</v>
      </c>
    </row>
    <row r="49" spans="4:5" ht="24" thickBot="1" x14ac:dyDescent="0.4">
      <c r="D49" s="206" t="s">
        <v>583</v>
      </c>
      <c r="E49" s="191" t="s">
        <v>640</v>
      </c>
    </row>
    <row r="50" spans="4:5" ht="29.5" thickBot="1" x14ac:dyDescent="0.4">
      <c r="D50" s="210" t="s">
        <v>590</v>
      </c>
      <c r="E50" s="191" t="s">
        <v>641</v>
      </c>
    </row>
    <row r="51" spans="4:5" ht="29.5" thickBot="1" x14ac:dyDescent="0.4">
      <c r="D51" s="210" t="s">
        <v>591</v>
      </c>
      <c r="E51" s="191" t="s">
        <v>642</v>
      </c>
    </row>
    <row r="52" spans="4:5" ht="24" thickBot="1" x14ac:dyDescent="0.4">
      <c r="D52" s="210" t="s">
        <v>592</v>
      </c>
      <c r="E52" s="191" t="s">
        <v>643</v>
      </c>
    </row>
    <row r="53" spans="4:5" ht="29.5" thickBot="1" x14ac:dyDescent="0.4">
      <c r="D53" s="210" t="s">
        <v>593</v>
      </c>
      <c r="E53" s="191" t="s">
        <v>644</v>
      </c>
    </row>
    <row r="54" spans="4:5" ht="29.5" thickBot="1" x14ac:dyDescent="0.4">
      <c r="D54" s="210" t="s">
        <v>594</v>
      </c>
      <c r="E54" s="191" t="s">
        <v>645</v>
      </c>
    </row>
    <row r="55" spans="4:5" ht="29.5" thickBot="1" x14ac:dyDescent="0.4">
      <c r="D55" s="210" t="s">
        <v>595</v>
      </c>
      <c r="E55" s="191" t="s">
        <v>646</v>
      </c>
    </row>
    <row r="56" spans="4:5" ht="24" thickBot="1" x14ac:dyDescent="0.4">
      <c r="D56" s="210" t="s">
        <v>514</v>
      </c>
      <c r="E56" s="191" t="s">
        <v>647</v>
      </c>
    </row>
    <row r="57" spans="4:5" ht="24" thickBot="1" x14ac:dyDescent="0.4">
      <c r="D57" s="210" t="s">
        <v>516</v>
      </c>
      <c r="E57" s="191" t="s">
        <v>648</v>
      </c>
    </row>
    <row r="58" spans="4:5" ht="29.5" thickBot="1" x14ac:dyDescent="0.4">
      <c r="D58" s="210" t="s">
        <v>518</v>
      </c>
      <c r="E58" s="191" t="s">
        <v>649</v>
      </c>
    </row>
    <row r="59" spans="4:5" ht="24" thickBot="1" x14ac:dyDescent="0.4">
      <c r="D59" s="210" t="s">
        <v>520</v>
      </c>
      <c r="E59" s="191" t="s">
        <v>650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2855-B6DE-41F4-89B8-2ED015330A16}">
  <dimension ref="C5:C11"/>
  <sheetViews>
    <sheetView workbookViewId="0"/>
  </sheetViews>
  <sheetFormatPr baseColWidth="10" defaultColWidth="11.453125" defaultRowHeight="14.5" x14ac:dyDescent="0.35"/>
  <cols>
    <col min="3" max="3" width="32.26953125" customWidth="1"/>
  </cols>
  <sheetData>
    <row r="5" spans="3:3" x14ac:dyDescent="0.35">
      <c r="C5" t="s">
        <v>472</v>
      </c>
    </row>
    <row r="7" spans="3:3" x14ac:dyDescent="0.35">
      <c r="C7" s="1" t="s">
        <v>25</v>
      </c>
    </row>
    <row r="8" spans="3:3" x14ac:dyDescent="0.35">
      <c r="C8" s="1" t="s">
        <v>28</v>
      </c>
    </row>
    <row r="9" spans="3:3" x14ac:dyDescent="0.35">
      <c r="C9" s="1" t="s">
        <v>30</v>
      </c>
    </row>
    <row r="10" spans="3:3" x14ac:dyDescent="0.35">
      <c r="C10" s="1" t="s">
        <v>32</v>
      </c>
    </row>
    <row r="11" spans="3:3" x14ac:dyDescent="0.35">
      <c r="C11" s="1" t="s">
        <v>34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0519-3021-44F9-823D-36432605DDE3}">
  <dimension ref="B2:J18"/>
  <sheetViews>
    <sheetView workbookViewId="0"/>
  </sheetViews>
  <sheetFormatPr baseColWidth="10" defaultColWidth="11.453125" defaultRowHeight="14.5" x14ac:dyDescent="0.35"/>
  <cols>
    <col min="2" max="2" width="15.81640625" customWidth="1"/>
    <col min="3" max="3" width="11.54296875" customWidth="1"/>
    <col min="4" max="4" width="13.453125" bestFit="1" customWidth="1"/>
    <col min="5" max="5" width="16.81640625" customWidth="1"/>
    <col min="6" max="9" width="14.453125" customWidth="1"/>
  </cols>
  <sheetData>
    <row r="2" spans="2:10" x14ac:dyDescent="0.35">
      <c r="B2" s="2" t="s">
        <v>473</v>
      </c>
    </row>
    <row r="3" spans="2:10" x14ac:dyDescent="0.35">
      <c r="B3" s="1" t="s">
        <v>58</v>
      </c>
      <c r="C3" t="s">
        <v>474</v>
      </c>
    </row>
    <row r="4" spans="2:10" x14ac:dyDescent="0.35">
      <c r="B4" s="1" t="s">
        <v>102</v>
      </c>
      <c r="C4" t="s">
        <v>474</v>
      </c>
    </row>
    <row r="5" spans="2:10" x14ac:dyDescent="0.35">
      <c r="B5" s="1" t="s">
        <v>156</v>
      </c>
      <c r="C5" t="s">
        <v>474</v>
      </c>
    </row>
    <row r="6" spans="2:10" x14ac:dyDescent="0.35">
      <c r="B6" s="1" t="s">
        <v>193</v>
      </c>
      <c r="C6" t="s">
        <v>474</v>
      </c>
    </row>
    <row r="7" spans="2:10" x14ac:dyDescent="0.35">
      <c r="B7" s="1" t="s">
        <v>246</v>
      </c>
      <c r="C7" t="s">
        <v>474</v>
      </c>
    </row>
    <row r="8" spans="2:10" x14ac:dyDescent="0.35">
      <c r="B8" s="1" t="s">
        <v>268</v>
      </c>
      <c r="C8" t="s">
        <v>474</v>
      </c>
    </row>
    <row r="9" spans="2:10" x14ac:dyDescent="0.35">
      <c r="B9" s="1" t="s">
        <v>283</v>
      </c>
      <c r="C9" t="s">
        <v>474</v>
      </c>
    </row>
    <row r="10" spans="2:10" x14ac:dyDescent="0.35">
      <c r="B10" s="1" t="s">
        <v>401</v>
      </c>
      <c r="C10" t="s">
        <v>474</v>
      </c>
    </row>
    <row r="11" spans="2:10" x14ac:dyDescent="0.35">
      <c r="B11" s="1" t="s">
        <v>475</v>
      </c>
    </row>
    <row r="14" spans="2:10" x14ac:dyDescent="0.35">
      <c r="B14" s="4" t="s">
        <v>476</v>
      </c>
      <c r="C14" s="4" t="s">
        <v>477</v>
      </c>
      <c r="D14" s="4" t="s">
        <v>478</v>
      </c>
      <c r="E14" s="4" t="s">
        <v>479</v>
      </c>
      <c r="F14" s="4" t="s">
        <v>480</v>
      </c>
      <c r="G14" s="4" t="s">
        <v>481</v>
      </c>
      <c r="H14" s="4" t="s">
        <v>482</v>
      </c>
      <c r="I14" s="4" t="s">
        <v>483</v>
      </c>
      <c r="J14" s="4" t="s">
        <v>475</v>
      </c>
    </row>
    <row r="15" spans="2:10" x14ac:dyDescent="0.35">
      <c r="B15" t="s">
        <v>59</v>
      </c>
      <c r="C15" t="s">
        <v>484</v>
      </c>
      <c r="D15" t="s">
        <v>485</v>
      </c>
      <c r="E15" t="s">
        <v>486</v>
      </c>
      <c r="F15" t="s">
        <v>487</v>
      </c>
      <c r="G15" t="s">
        <v>488</v>
      </c>
      <c r="H15" t="s">
        <v>489</v>
      </c>
      <c r="I15" t="s">
        <v>490</v>
      </c>
      <c r="J15" t="s">
        <v>491</v>
      </c>
    </row>
    <row r="16" spans="2:10" x14ac:dyDescent="0.35">
      <c r="B16" t="s">
        <v>88</v>
      </c>
      <c r="C16" t="s">
        <v>492</v>
      </c>
      <c r="D16" t="s">
        <v>493</v>
      </c>
      <c r="E16" t="s">
        <v>494</v>
      </c>
      <c r="F16" t="s">
        <v>495</v>
      </c>
      <c r="H16" t="s">
        <v>496</v>
      </c>
      <c r="I16" t="s">
        <v>497</v>
      </c>
    </row>
    <row r="17" spans="3:8" x14ac:dyDescent="0.35">
      <c r="C17" t="s">
        <v>498</v>
      </c>
      <c r="H17" t="s">
        <v>499</v>
      </c>
    </row>
    <row r="18" spans="3:8" x14ac:dyDescent="0.35">
      <c r="H18" t="s">
        <v>500</v>
      </c>
    </row>
  </sheetData>
  <phoneticPr fontId="4" type="noConversion"/>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363371-dceb-46dd-8bec-643c0272f41b">
      <Terms xmlns="http://schemas.microsoft.com/office/infopath/2007/PartnerControls"/>
    </lcf76f155ced4ddcb4097134ff3c332f>
    <TaxCatchAll xmlns="d11c5765-62b9-47d0-907d-25d88407bd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138F56CA83674F822DD3648B64AA0C" ma:contentTypeVersion="13" ma:contentTypeDescription="Crée un document." ma:contentTypeScope="" ma:versionID="934d32ad67b721a630830f7b37a3c893">
  <xsd:schema xmlns:xsd="http://www.w3.org/2001/XMLSchema" xmlns:xs="http://www.w3.org/2001/XMLSchema" xmlns:p="http://schemas.microsoft.com/office/2006/metadata/properties" xmlns:ns2="2e363371-dceb-46dd-8bec-643c0272f41b" xmlns:ns3="d11c5765-62b9-47d0-907d-25d88407bddd" targetNamespace="http://schemas.microsoft.com/office/2006/metadata/properties" ma:root="true" ma:fieldsID="5d167dd7d1df4cf4cfb57ec516628d41" ns2:_="" ns3:_="">
    <xsd:import namespace="2e363371-dceb-46dd-8bec-643c0272f41b"/>
    <xsd:import namespace="d11c5765-62b9-47d0-907d-25d88407bd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63371-dceb-46dd-8bec-643c0272f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4beb67ef-6cc3-4076-8e1a-3bf53906f4a7"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1c5765-62b9-47d0-907d-25d88407bdd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8" nillable="true" ma:displayName="Taxonomy Catch All Column" ma:hidden="true" ma:list="{5e78f10f-2f7d-4a89-a826-5fc8d813e1e2}" ma:internalName="TaxCatchAll" ma:showField="CatchAllData" ma:web="d11c5765-62b9-47d0-907d-25d88407bd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27BFB-F131-4928-9F53-ABDA3E3F1293}">
  <ds:schemaRefs>
    <ds:schemaRef ds:uri="2e363371-dceb-46dd-8bec-643c0272f41b"/>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d11c5765-62b9-47d0-907d-25d88407bddd"/>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6E8039-748C-4FDC-B771-9A7DC43FEB8E}">
  <ds:schemaRefs>
    <ds:schemaRef ds:uri="http://schemas.microsoft.com/sharepoint/v3/contenttype/forms"/>
  </ds:schemaRefs>
</ds:datastoreItem>
</file>

<file path=customXml/itemProps3.xml><?xml version="1.0" encoding="utf-8"?>
<ds:datastoreItem xmlns:ds="http://schemas.openxmlformats.org/officeDocument/2006/customXml" ds:itemID="{C5F0DC09-F2A0-4EB8-80D1-60CB0B4B8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63371-dceb-46dd-8bec-643c0272f41b"/>
    <ds:schemaRef ds:uri="d11c5765-62b9-47d0-907d-25d88407bd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Statistiques et définitions</vt:lpstr>
      <vt:lpstr>Revue des actions</vt:lpstr>
      <vt:lpstr>Synthèse par Action</vt:lpstr>
      <vt:lpstr>Synthèse par Orientation</vt:lpstr>
      <vt:lpstr>Global </vt:lpstr>
      <vt:lpstr>Graph 2</vt:lpstr>
      <vt:lpstr>Graph3</vt:lpstr>
      <vt:lpstr>Graph4</vt:lpstr>
      <vt:lpstr>Typo</vt:lpstr>
      <vt:lpstr>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Come DE LASSUS</dc:creator>
  <cp:keywords/>
  <dc:description/>
  <cp:lastModifiedBy>Carole Janneteau</cp:lastModifiedBy>
  <cp:revision/>
  <dcterms:created xsi:type="dcterms:W3CDTF">2021-04-23T16:38:25Z</dcterms:created>
  <dcterms:modified xsi:type="dcterms:W3CDTF">2024-01-05T13:38:09Z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0x01010033138F56CA83674F822DD3648B64AA0C</vt:lpwstr>
  </property>
  <property fmtid="{D5CDD505-2E9C-101B-9397-08002B2CF9AE}" pid="3" name="MediaServiceImageTags">
    <vt:lpwstr/>
  </property>
</Properties>
</file>