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tensemblefr-my.sharepoint.com/personal/vivien_laguette_est-ensemble_fr/Documents/Communication/20231110_Tarifs de l'eau/"/>
    </mc:Choice>
  </mc:AlternateContent>
  <xr:revisionPtr revIDLastSave="330" documentId="14_{3F983974-BA8E-4BB3-8801-508F3F4EEAC0}" xr6:coauthVersionLast="47" xr6:coauthVersionMax="47" xr10:uidLastSave="{4E548690-F678-428B-9C89-5D7AF79B1B66}"/>
  <workbookProtection workbookAlgorithmName="SHA-512" workbookHashValue="9ns+goavMpK7NkSEgKcb4tO9KPsB7h+ziP72lLDHyMMmbQ06az27Buc/UkCVnP64uOTKPAux9MNYTooAN88iig==" workbookSaltValue="t3O7EEus9Xn10GYR//hYTg==" workbookSpinCount="100000" lockStructure="1"/>
  <bookViews>
    <workbookView xWindow="-120" yWindow="-120" windowWidth="29040" windowHeight="15720" tabRatio="566" xr2:uid="{835BEF11-3968-405D-BEB2-149DA2CE8EBF}"/>
  </bookViews>
  <sheets>
    <sheet name="A propos" sheetId="6" r:id="rId1"/>
    <sheet name="Particuliers" sheetId="1" r:id="rId2"/>
    <sheet name="Bailleurs et copropriétés" sheetId="5" r:id="rId3"/>
    <sheet name="Collectivités" sheetId="2" r:id="rId4"/>
    <sheet name="Professionnels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N8" i="1" l="1"/>
  <c r="O23" i="1"/>
  <c r="R23" i="1"/>
  <c r="Q23" i="1"/>
  <c r="P23" i="1"/>
  <c r="O22" i="1"/>
  <c r="R22" i="1"/>
  <c r="Q22" i="1"/>
  <c r="P22" i="1"/>
  <c r="Q8" i="1"/>
  <c r="O20" i="1" s="1"/>
  <c r="C16" i="4"/>
  <c r="C18" i="2"/>
  <c r="F24" i="1"/>
  <c r="F28" i="1" s="1"/>
  <c r="F23" i="5"/>
  <c r="D16" i="5"/>
  <c r="E16" i="5" s="1"/>
  <c r="D15" i="5"/>
  <c r="E15" i="5" s="1"/>
  <c r="D14" i="5"/>
  <c r="E14" i="5" s="1"/>
  <c r="D13" i="5"/>
  <c r="E13" i="5" s="1"/>
  <c r="D12" i="5"/>
  <c r="E12" i="5" s="1"/>
  <c r="D11" i="5"/>
  <c r="E11" i="5" s="1"/>
  <c r="D10" i="5"/>
  <c r="E10" i="5" s="1"/>
  <c r="E16" i="1"/>
  <c r="E15" i="1"/>
  <c r="E14" i="1"/>
  <c r="E13" i="1"/>
  <c r="D17" i="1"/>
  <c r="D12" i="1"/>
  <c r="D13" i="1"/>
  <c r="D14" i="1"/>
  <c r="D15" i="1"/>
  <c r="D16" i="1"/>
  <c r="D11" i="1"/>
  <c r="E11" i="1" s="1"/>
  <c r="C3" i="5"/>
  <c r="E26" i="5"/>
  <c r="G26" i="5" s="1"/>
  <c r="M26" i="5" s="1"/>
  <c r="N26" i="5" s="1"/>
  <c r="E25" i="5"/>
  <c r="G25" i="5" s="1"/>
  <c r="M25" i="5" s="1"/>
  <c r="N25" i="5" s="1"/>
  <c r="E24" i="5"/>
  <c r="G24" i="5" s="1"/>
  <c r="I24" i="5" s="1"/>
  <c r="E23" i="5"/>
  <c r="E21" i="5"/>
  <c r="G21" i="5" s="1"/>
  <c r="M21" i="5" s="1"/>
  <c r="N21" i="5" s="1"/>
  <c r="E20" i="5"/>
  <c r="G20" i="5" s="1"/>
  <c r="M20" i="5" s="1"/>
  <c r="N20" i="5" s="1"/>
  <c r="E19" i="5"/>
  <c r="G19" i="5" s="1"/>
  <c r="M19" i="5" s="1"/>
  <c r="N19" i="5" s="1"/>
  <c r="F16" i="5"/>
  <c r="F15" i="5"/>
  <c r="F14" i="5"/>
  <c r="F13" i="5"/>
  <c r="F12" i="5"/>
  <c r="F11" i="5"/>
  <c r="F10" i="5"/>
  <c r="G8" i="5"/>
  <c r="J8" i="5" s="1"/>
  <c r="J9" i="5" s="1"/>
  <c r="O9" i="5" s="1"/>
  <c r="C5" i="2"/>
  <c r="B15" i="2" s="1"/>
  <c r="D15" i="2" s="1"/>
  <c r="C9" i="4"/>
  <c r="B19" i="4"/>
  <c r="D19" i="4" s="1"/>
  <c r="B18" i="4"/>
  <c r="D18" i="4" s="1"/>
  <c r="B17" i="4"/>
  <c r="D17" i="4" s="1"/>
  <c r="B16" i="4"/>
  <c r="B14" i="4"/>
  <c r="D14" i="4" s="1"/>
  <c r="B13" i="4"/>
  <c r="D13" i="4" s="1"/>
  <c r="B12" i="4"/>
  <c r="D12" i="4" s="1"/>
  <c r="B9" i="4"/>
  <c r="D7" i="4"/>
  <c r="D8" i="4" s="1"/>
  <c r="C3" i="4"/>
  <c r="C11" i="2"/>
  <c r="B11" i="2"/>
  <c r="B21" i="2"/>
  <c r="D21" i="2" s="1"/>
  <c r="B20" i="2"/>
  <c r="D20" i="2" s="1"/>
  <c r="B19" i="2"/>
  <c r="D19" i="2" s="1"/>
  <c r="B18" i="2"/>
  <c r="D9" i="2"/>
  <c r="G9" i="2" s="1"/>
  <c r="G10" i="2" s="1"/>
  <c r="C3" i="2"/>
  <c r="C5" i="1"/>
  <c r="E24" i="1"/>
  <c r="E25" i="1"/>
  <c r="G25" i="1" s="1"/>
  <c r="J25" i="1" s="1"/>
  <c r="E26" i="1"/>
  <c r="G26" i="1" s="1"/>
  <c r="J26" i="1" s="1"/>
  <c r="E27" i="1"/>
  <c r="G27" i="1" s="1"/>
  <c r="J27" i="1" s="1"/>
  <c r="E21" i="1"/>
  <c r="G21" i="1" s="1"/>
  <c r="E22" i="1"/>
  <c r="G22" i="1" s="1"/>
  <c r="I22" i="1" s="1"/>
  <c r="E20" i="1"/>
  <c r="G20" i="1" s="1"/>
  <c r="I20" i="1" s="1"/>
  <c r="F15" i="1"/>
  <c r="F16" i="1"/>
  <c r="F17" i="1"/>
  <c r="F14" i="1"/>
  <c r="F13" i="1"/>
  <c r="F12" i="1"/>
  <c r="F11" i="1"/>
  <c r="G9" i="1"/>
  <c r="J9" i="1" s="1"/>
  <c r="J10" i="1" s="1"/>
  <c r="E17" i="1" l="1"/>
  <c r="G17" i="1" s="1"/>
  <c r="J17" i="1" s="1"/>
  <c r="S22" i="1"/>
  <c r="S23" i="1"/>
  <c r="Q25" i="1"/>
  <c r="P25" i="1"/>
  <c r="R25" i="1"/>
  <c r="O25" i="1"/>
  <c r="O24" i="1"/>
  <c r="P24" i="1"/>
  <c r="Q24" i="1"/>
  <c r="R24" i="1"/>
  <c r="Q9" i="1"/>
  <c r="P20" i="1" s="1"/>
  <c r="B12" i="1"/>
  <c r="B13" i="1" s="1"/>
  <c r="B14" i="1" s="1"/>
  <c r="B15" i="1" s="1"/>
  <c r="B16" i="1" s="1"/>
  <c r="E12" i="1"/>
  <c r="G12" i="1" s="1"/>
  <c r="J12" i="1" s="1"/>
  <c r="D16" i="4"/>
  <c r="G16" i="4" s="1"/>
  <c r="D18" i="2"/>
  <c r="D22" i="2" s="1"/>
  <c r="G23" i="5"/>
  <c r="M23" i="5" s="1"/>
  <c r="N23" i="5" s="1"/>
  <c r="B11" i="5"/>
  <c r="B12" i="5" s="1"/>
  <c r="B13" i="5" s="1"/>
  <c r="B14" i="5" s="1"/>
  <c r="B15" i="5" s="1"/>
  <c r="L16" i="5"/>
  <c r="L14" i="5"/>
  <c r="K14" i="5"/>
  <c r="G24" i="1"/>
  <c r="J24" i="1" s="1"/>
  <c r="J28" i="1" s="1"/>
  <c r="K16" i="5"/>
  <c r="O8" i="5"/>
  <c r="M24" i="5"/>
  <c r="N24" i="5" s="1"/>
  <c r="M8" i="5"/>
  <c r="N8" i="5" s="1"/>
  <c r="G13" i="1"/>
  <c r="I13" i="1" s="1"/>
  <c r="G16" i="1"/>
  <c r="J16" i="1" s="1"/>
  <c r="G14" i="1"/>
  <c r="J14" i="1" s="1"/>
  <c r="G15" i="1"/>
  <c r="J15" i="1" s="1"/>
  <c r="B14" i="2"/>
  <c r="D14" i="2" s="1"/>
  <c r="G14" i="2" s="1"/>
  <c r="B16" i="2"/>
  <c r="D16" i="2" s="1"/>
  <c r="F16" i="2" s="1"/>
  <c r="D9" i="4"/>
  <c r="D10" i="4" s="1"/>
  <c r="D11" i="4" s="1"/>
  <c r="E28" i="4"/>
  <c r="G13" i="4"/>
  <c r="F13" i="4"/>
  <c r="G9" i="5"/>
  <c r="M9" i="5" s="1"/>
  <c r="N9" i="5" s="1"/>
  <c r="G14" i="5"/>
  <c r="G16" i="5"/>
  <c r="J21" i="5"/>
  <c r="O21" i="5" s="1"/>
  <c r="I21" i="5"/>
  <c r="J26" i="5"/>
  <c r="O26" i="5" s="1"/>
  <c r="I26" i="5"/>
  <c r="J19" i="5"/>
  <c r="O19" i="5" s="1"/>
  <c r="I19" i="5"/>
  <c r="D33" i="5"/>
  <c r="G22" i="5"/>
  <c r="M22" i="5" s="1"/>
  <c r="J20" i="5"/>
  <c r="O20" i="5" s="1"/>
  <c r="I20" i="5"/>
  <c r="D35" i="5"/>
  <c r="J25" i="5"/>
  <c r="O25" i="5" s="1"/>
  <c r="I25" i="5"/>
  <c r="J24" i="5"/>
  <c r="O24" i="5" s="1"/>
  <c r="I8" i="5"/>
  <c r="I9" i="5" s="1"/>
  <c r="G14" i="4"/>
  <c r="F14" i="4"/>
  <c r="F17" i="4"/>
  <c r="G17" i="4"/>
  <c r="D15" i="4"/>
  <c r="G12" i="4"/>
  <c r="E26" i="4"/>
  <c r="F12" i="4"/>
  <c r="G18" i="4"/>
  <c r="F18" i="4"/>
  <c r="F19" i="4"/>
  <c r="G19" i="4"/>
  <c r="F7" i="4"/>
  <c r="F8" i="4" s="1"/>
  <c r="G7" i="4"/>
  <c r="G8" i="4" s="1"/>
  <c r="F9" i="2"/>
  <c r="F10" i="2" s="1"/>
  <c r="D10" i="2"/>
  <c r="D11" i="2"/>
  <c r="D12" i="2" s="1"/>
  <c r="G21" i="2"/>
  <c r="F21" i="2"/>
  <c r="G15" i="2"/>
  <c r="F15" i="2"/>
  <c r="G19" i="2"/>
  <c r="F19" i="2"/>
  <c r="G20" i="2"/>
  <c r="F20" i="2"/>
  <c r="E36" i="1"/>
  <c r="E34" i="1"/>
  <c r="G23" i="1"/>
  <c r="G10" i="1"/>
  <c r="I9" i="1"/>
  <c r="I10" i="1" s="1"/>
  <c r="J21" i="1"/>
  <c r="I21" i="1"/>
  <c r="I27" i="1"/>
  <c r="J22" i="1"/>
  <c r="I26" i="1"/>
  <c r="I25" i="1"/>
  <c r="G34" i="1" s="1"/>
  <c r="J20" i="1"/>
  <c r="I23" i="5" l="1"/>
  <c r="I27" i="5" s="1"/>
  <c r="S25" i="1"/>
  <c r="S24" i="1"/>
  <c r="Q10" i="1"/>
  <c r="Q20" i="1" s="1"/>
  <c r="F16" i="4"/>
  <c r="F20" i="4" s="1"/>
  <c r="D20" i="4"/>
  <c r="D22" i="4" s="1"/>
  <c r="E27" i="4"/>
  <c r="G18" i="2"/>
  <c r="G22" i="2" s="1"/>
  <c r="F18" i="2"/>
  <c r="F22" i="2" s="1"/>
  <c r="G27" i="5"/>
  <c r="M27" i="5" s="1"/>
  <c r="J23" i="5"/>
  <c r="O23" i="5" s="1"/>
  <c r="G13" i="5"/>
  <c r="M13" i="5" s="1"/>
  <c r="N13" i="5" s="1"/>
  <c r="K13" i="5"/>
  <c r="G11" i="5"/>
  <c r="M11" i="5" s="1"/>
  <c r="N11" i="5" s="1"/>
  <c r="K11" i="5"/>
  <c r="L12" i="5"/>
  <c r="K12" i="5"/>
  <c r="K10" i="5"/>
  <c r="G15" i="5"/>
  <c r="K15" i="5"/>
  <c r="I24" i="1"/>
  <c r="I28" i="1" s="1"/>
  <c r="G28" i="1"/>
  <c r="G29" i="1" s="1"/>
  <c r="I16" i="5"/>
  <c r="M16" i="5"/>
  <c r="N16" i="5" s="1"/>
  <c r="J14" i="5"/>
  <c r="O14" i="5" s="1"/>
  <c r="M14" i="5"/>
  <c r="N14" i="5" s="1"/>
  <c r="G9" i="4"/>
  <c r="G10" i="4" s="1"/>
  <c r="G11" i="4" s="1"/>
  <c r="F9" i="4"/>
  <c r="F10" i="4" s="1"/>
  <c r="F14" i="2"/>
  <c r="F17" i="2" s="1"/>
  <c r="D17" i="2"/>
  <c r="D23" i="2" s="1"/>
  <c r="G16" i="2"/>
  <c r="G17" i="2" s="1"/>
  <c r="E30" i="2"/>
  <c r="G30" i="2"/>
  <c r="C11" i="1"/>
  <c r="C10" i="5"/>
  <c r="C11" i="5" s="1"/>
  <c r="C12" i="5" s="1"/>
  <c r="C13" i="5" s="1"/>
  <c r="C14" i="5" s="1"/>
  <c r="C15" i="5" s="1"/>
  <c r="C16" i="5" s="1"/>
  <c r="J13" i="1"/>
  <c r="E28" i="2"/>
  <c r="G28" i="4"/>
  <c r="G15" i="4"/>
  <c r="J16" i="5"/>
  <c r="O16" i="5" s="1"/>
  <c r="J22" i="5"/>
  <c r="O22" i="5" s="1"/>
  <c r="I14" i="5"/>
  <c r="F33" i="5"/>
  <c r="I22" i="5"/>
  <c r="F35" i="5"/>
  <c r="D13" i="2"/>
  <c r="E29" i="2" s="1"/>
  <c r="F15" i="4"/>
  <c r="G26" i="4"/>
  <c r="G20" i="4"/>
  <c r="F11" i="2"/>
  <c r="F12" i="2" s="1"/>
  <c r="G11" i="2"/>
  <c r="G12" i="2" s="1"/>
  <c r="I23" i="1"/>
  <c r="G36" i="1"/>
  <c r="I14" i="1"/>
  <c r="I12" i="1"/>
  <c r="I17" i="1"/>
  <c r="I15" i="1"/>
  <c r="I16" i="1"/>
  <c r="J23" i="1"/>
  <c r="J29" i="1" s="1"/>
  <c r="D21" i="4" l="1"/>
  <c r="G28" i="2"/>
  <c r="J27" i="5"/>
  <c r="O27" i="5" s="1"/>
  <c r="C12" i="1"/>
  <c r="C13" i="1" s="1"/>
  <c r="C14" i="1" s="1"/>
  <c r="C15" i="1" s="1"/>
  <c r="C16" i="1" s="1"/>
  <c r="C17" i="1" s="1"/>
  <c r="Q11" i="1"/>
  <c r="R20" i="1" s="1"/>
  <c r="R21" i="1" s="1"/>
  <c r="F21" i="4"/>
  <c r="G28" i="5"/>
  <c r="M28" i="5" s="1"/>
  <c r="G12" i="5"/>
  <c r="I12" i="5" s="1"/>
  <c r="L11" i="5"/>
  <c r="G10" i="5"/>
  <c r="J10" i="5" s="1"/>
  <c r="O10" i="5" s="1"/>
  <c r="M15" i="5"/>
  <c r="N15" i="5" s="1"/>
  <c r="J15" i="5"/>
  <c r="O15" i="5" s="1"/>
  <c r="I15" i="5"/>
  <c r="L15" i="5"/>
  <c r="L10" i="5"/>
  <c r="L13" i="5"/>
  <c r="I13" i="5"/>
  <c r="J11" i="5"/>
  <c r="O11" i="5" s="1"/>
  <c r="J13" i="5"/>
  <c r="O13" i="5" s="1"/>
  <c r="I11" i="5"/>
  <c r="F22" i="4"/>
  <c r="F11" i="4"/>
  <c r="G27" i="4" s="1"/>
  <c r="D24" i="2"/>
  <c r="F23" i="2"/>
  <c r="G11" i="1"/>
  <c r="I29" i="1"/>
  <c r="G23" i="2"/>
  <c r="I28" i="5"/>
  <c r="G21" i="4"/>
  <c r="G22" i="4"/>
  <c r="B27" i="4" s="1"/>
  <c r="G13" i="2"/>
  <c r="G24" i="2"/>
  <c r="F13" i="2"/>
  <c r="G29" i="2" s="1"/>
  <c r="F24" i="2"/>
  <c r="J28" i="5" l="1"/>
  <c r="O28" i="5" s="1"/>
  <c r="R26" i="1"/>
  <c r="O17" i="1" s="1"/>
  <c r="P21" i="1"/>
  <c r="Q21" i="1"/>
  <c r="Q26" i="1" s="1"/>
  <c r="O16" i="1" s="1"/>
  <c r="M12" i="5"/>
  <c r="N12" i="5" s="1"/>
  <c r="J12" i="5"/>
  <c r="O12" i="5" s="1"/>
  <c r="G17" i="5"/>
  <c r="G29" i="5" s="1"/>
  <c r="M29" i="5" s="1"/>
  <c r="I10" i="5"/>
  <c r="I17" i="5" s="1"/>
  <c r="M10" i="5"/>
  <c r="N10" i="5" s="1"/>
  <c r="G18" i="1"/>
  <c r="J11" i="1"/>
  <c r="J18" i="1" s="1"/>
  <c r="J19" i="1" s="1"/>
  <c r="I11" i="1"/>
  <c r="I18" i="1" s="1"/>
  <c r="I30" i="1" s="1"/>
  <c r="G31" i="4"/>
  <c r="G30" i="4"/>
  <c r="B26" i="4"/>
  <c r="B25" i="4"/>
  <c r="B27" i="2"/>
  <c r="G33" i="2"/>
  <c r="G32" i="2"/>
  <c r="B28" i="2"/>
  <c r="B29" i="2"/>
  <c r="S20" i="1" l="1"/>
  <c r="O21" i="1"/>
  <c r="O26" i="1" s="1"/>
  <c r="P26" i="1"/>
  <c r="J17" i="5"/>
  <c r="J18" i="5" s="1"/>
  <c r="O18" i="5" s="1"/>
  <c r="I29" i="5"/>
  <c r="I18" i="5"/>
  <c r="F34" i="5" s="1"/>
  <c r="M17" i="5"/>
  <c r="G18" i="5"/>
  <c r="D34" i="5" s="1"/>
  <c r="J30" i="1"/>
  <c r="J33" i="1" s="1"/>
  <c r="I19" i="1"/>
  <c r="G35" i="1" s="1"/>
  <c r="G30" i="1"/>
  <c r="G19" i="1"/>
  <c r="E35" i="1" s="1"/>
  <c r="O14" i="1" l="1"/>
  <c r="Q14" i="1" s="1"/>
  <c r="S21" i="1"/>
  <c r="S26" i="1"/>
  <c r="O15" i="1"/>
  <c r="J29" i="5"/>
  <c r="J32" i="5" s="1"/>
  <c r="O17" i="5"/>
  <c r="M18" i="5"/>
  <c r="J34" i="1"/>
  <c r="B34" i="1"/>
  <c r="B35" i="1"/>
  <c r="B36" i="1"/>
  <c r="Q15" i="1" l="1"/>
  <c r="Q16" i="1" s="1"/>
  <c r="Q17" i="1" s="1"/>
  <c r="B34" i="5"/>
  <c r="O29" i="5"/>
  <c r="J33" i="5"/>
  <c r="B33" i="5"/>
  <c r="B35" i="5"/>
</calcChain>
</file>

<file path=xl/sharedStrings.xml><?xml version="1.0" encoding="utf-8"?>
<sst xmlns="http://schemas.openxmlformats.org/spreadsheetml/2006/main" count="226" uniqueCount="97">
  <si>
    <t>JE CONSOMME</t>
  </si>
  <si>
    <t>Dénomination</t>
  </si>
  <si>
    <t>Prix unitaire HT</t>
  </si>
  <si>
    <t>Montant HT</t>
  </si>
  <si>
    <t>TVA</t>
  </si>
  <si>
    <t>Montant TVA</t>
  </si>
  <si>
    <t>Montant TTC</t>
  </si>
  <si>
    <t>Abonnement</t>
  </si>
  <si>
    <t>SOUS TOTAL ABONNEMENT</t>
  </si>
  <si>
    <t>V min/tranche</t>
  </si>
  <si>
    <t>V max/tranche</t>
  </si>
  <si>
    <t>T1</t>
  </si>
  <si>
    <t>SOUS TOTAL DISTRIBUTION</t>
  </si>
  <si>
    <t>T2</t>
  </si>
  <si>
    <t>SOUS TOTAL ABO + DISTRIB</t>
  </si>
  <si>
    <t>T3</t>
  </si>
  <si>
    <t>Redevance assainissement EE</t>
  </si>
  <si>
    <t>T4</t>
  </si>
  <si>
    <t>Redevance assainissement 93</t>
  </si>
  <si>
    <t>T5</t>
  </si>
  <si>
    <t>Redevance assainissement SIAAP</t>
  </si>
  <si>
    <t>T6</t>
  </si>
  <si>
    <t>SOUS TOTAL REDEVANCES</t>
  </si>
  <si>
    <t>T7</t>
  </si>
  <si>
    <t>Lutte contre la pollution</t>
  </si>
  <si>
    <t>Modernisation des réseaux</t>
  </si>
  <si>
    <t>Soutien d'étiage par délibération 2022-35</t>
  </si>
  <si>
    <t>Développement des voies navigables par délibération 2022-33</t>
  </si>
  <si>
    <t>SOUS TOTAL TAXES</t>
  </si>
  <si>
    <t>TOTAL</t>
  </si>
  <si>
    <t>Répartition en pourcentage</t>
  </si>
  <si>
    <t>Détail TVA</t>
  </si>
  <si>
    <t>Distrib. eau (Abo. inclus)</t>
  </si>
  <si>
    <t>Taux TVA</t>
  </si>
  <si>
    <t>Redevances assainissement</t>
  </si>
  <si>
    <t>Taxes organismes</t>
  </si>
  <si>
    <t>Prix (€ TTC/litre)</t>
  </si>
  <si>
    <t>Prix (€ TTC/m3)</t>
  </si>
  <si>
    <t>JE CONSOMME EN TOTALITÉ</t>
  </si>
  <si>
    <t>Quantité ou
V consommé</t>
  </si>
  <si>
    <t>Consommation</t>
  </si>
  <si>
    <t>SOUS TOTAL REDEVANCES + TAXES</t>
  </si>
  <si>
    <t>Distrib. eau (Abonnement inclus)</t>
  </si>
  <si>
    <t>Au dela de 140 m³</t>
  </si>
  <si>
    <t>Tarif HT/m³</t>
  </si>
  <si>
    <t>Prix (€ TTC/m³)</t>
  </si>
  <si>
    <t>VOLUME PAR TRANCHE POUR UNE ANNEE</t>
  </si>
  <si>
    <t>Volume réel consommé
par tranche
(ou Quantité)</t>
  </si>
  <si>
    <t>NB DE LOGEMENTS GERES</t>
  </si>
  <si>
    <t>Plus de</t>
  </si>
  <si>
    <t>SOUS TOTAL ABONNEMENT + DISTRIBUTION</t>
  </si>
  <si>
    <t>Montant TTC
/logement</t>
  </si>
  <si>
    <t>Montant HT
/logement</t>
  </si>
  <si>
    <t>Volume indicatif par tranche pour un logement</t>
  </si>
  <si>
    <t>J'HABITE</t>
  </si>
  <si>
    <t>JE CONSOMME (PAR AN)</t>
  </si>
  <si>
    <t>COMMUNE</t>
  </si>
  <si>
    <t>TARIFS EAU PUBLIQUE PAR EST ENSEMBLE 2024 (HT)</t>
  </si>
  <si>
    <t>au 1er trimestre</t>
  </si>
  <si>
    <t>au 2nd trimestre</t>
  </si>
  <si>
    <t>au 3e trimestre</t>
  </si>
  <si>
    <t>au 4e trimestre</t>
  </si>
  <si>
    <t>Échéances trimestrielles</t>
  </si>
  <si>
    <t>Ma facture est estimée à</t>
  </si>
  <si>
    <t>1er trimestre</t>
  </si>
  <si>
    <t>TVA assainissement</t>
  </si>
  <si>
    <t>TVA distribution</t>
  </si>
  <si>
    <t>TVA taxes</t>
  </si>
  <si>
    <t>2e trimestre</t>
  </si>
  <si>
    <t>3e trimestre</t>
  </si>
  <si>
    <t>Distribution de l'eau (HT)</t>
  </si>
  <si>
    <t>Redevances assainissement (HT)</t>
  </si>
  <si>
    <t>Taxes (HT)</t>
  </si>
  <si>
    <t>V min et max / tranche</t>
  </si>
  <si>
    <t>Total/année</t>
  </si>
  <si>
    <t>4e trimestre</t>
  </si>
  <si>
    <t>Prix (€ TTC/L)</t>
  </si>
  <si>
    <t>Volume
indicatif
par tranche</t>
  </si>
  <si>
    <t>Prix unitaire
(HT)</t>
  </si>
  <si>
    <t>Montant
(HT)</t>
  </si>
  <si>
    <t>Montant
TVA</t>
  </si>
  <si>
    <t>Prix
unitaire
(HT)</t>
  </si>
  <si>
    <t>Volume indicatif par tranche/nb total logement</t>
  </si>
  <si>
    <t>Montant
(TVA)</t>
  </si>
  <si>
    <t>VOLUME DÉDIÉ A LA VOIRIE ET AUX PARCS</t>
  </si>
  <si>
    <t>A PROPOS</t>
  </si>
  <si>
    <r>
      <rPr>
        <b/>
        <sz val="11"/>
        <color rgb="FF00506A"/>
        <rFont val="Marianne Medium"/>
        <family val="3"/>
      </rPr>
      <t xml:space="preserve">
Bonjour,</t>
    </r>
    <r>
      <rPr>
        <sz val="11"/>
        <color rgb="FF00506A"/>
        <rFont val="Marianne Medium"/>
        <family val="3"/>
      </rPr>
      <t xml:space="preserve">
Cet outil d'estimation est créé et mis à disposition par Eau publique par Est Ensemble, la Régie publique de l'eau et de l'assainissement d'Est Ensemble.
Sa vocation est de permettre à l'ensemble des abonnés du service de distribution d'eau potable de pouvoir obtenir une estimation du montant de leur facture d'eau potable.
Il comporte 5 onglets :
- Cet à propos,
- L'onglet "Particuliers",
- L'onglet "Bailleurs et copropriétés",
- L'onglet "Collectivités",
- Et l'onglet "Professionnels".
Pour chaque onglet (excepté celui-ci), une "calculatrice" est mise à disposition avec les tarifs de distribution de l'eau potable correspondant à votre situation. Vous y retrouverez en entête, les indications nécessaires pour chaque feuille de calcul. Dans tous les cas, seules les cases</t>
    </r>
    <r>
      <rPr>
        <sz val="11"/>
        <color rgb="FF00506A"/>
        <rFont val="Marianne ExtraBold"/>
        <family val="3"/>
      </rPr>
      <t xml:space="preserve"> </t>
    </r>
    <r>
      <rPr>
        <sz val="11"/>
        <color rgb="FFFF6109"/>
        <rFont val="Marianne ExtraBold"/>
        <family val="3"/>
      </rPr>
      <t>ORANGES</t>
    </r>
    <r>
      <rPr>
        <sz val="11"/>
        <color rgb="FF00506A"/>
        <rFont val="Marianne ExtraBold"/>
        <family val="3"/>
      </rPr>
      <t xml:space="preserve"> </t>
    </r>
    <r>
      <rPr>
        <sz val="11"/>
        <color rgb="FF00506A"/>
        <rFont val="Marianne Medium"/>
        <family val="3"/>
      </rPr>
      <t xml:space="preserve">sont à renseigner.
</t>
    </r>
    <r>
      <rPr>
        <b/>
        <sz val="12"/>
        <color rgb="FFD21330"/>
        <rFont val="Marianne ExtraBold"/>
        <family val="3"/>
      </rPr>
      <t xml:space="preserve">Les estimations proposées ne sont que des indications et ne garantissent pas le montant exact de la facture finale.
</t>
    </r>
    <r>
      <rPr>
        <sz val="11"/>
        <color rgb="FF00506A"/>
        <rFont val="Marianne Medium"/>
        <family val="3"/>
      </rPr>
      <t xml:space="preserve">Bonne journée, 
</t>
    </r>
    <r>
      <rPr>
        <b/>
        <sz val="11"/>
        <color rgb="FF00506A"/>
        <rFont val="Marianne Medium"/>
        <family val="3"/>
      </rPr>
      <t>Les équipes d'Eau publique par Est Ensemble</t>
    </r>
    <r>
      <rPr>
        <sz val="11"/>
        <color rgb="FF00506A"/>
        <rFont val="Marianne Medium"/>
        <family val="3"/>
      </rPr>
      <t xml:space="preserve">
</t>
    </r>
  </si>
  <si>
    <r>
      <t xml:space="preserve">ATTENTION
</t>
    </r>
    <r>
      <rPr>
        <sz val="12"/>
        <color rgb="FFD21330"/>
        <rFont val="Calibri"/>
        <family val="2"/>
        <scheme val="minor"/>
      </rPr>
      <t xml:space="preserve">Les résultats estimatifs du </t>
    </r>
    <r>
      <rPr>
        <b/>
        <sz val="12"/>
        <color rgb="FFD21330"/>
        <rFont val="Calibri"/>
        <family val="2"/>
        <scheme val="minor"/>
      </rPr>
      <t>coût annuel</t>
    </r>
    <r>
      <rPr>
        <sz val="12"/>
        <color rgb="FFD21330"/>
        <rFont val="Calibri"/>
        <family val="2"/>
        <scheme val="minor"/>
      </rPr>
      <t xml:space="preserve"> se retrouvent à la fin du tableau situé dans</t>
    </r>
    <r>
      <rPr>
        <b/>
        <sz val="12"/>
        <color rgb="FFD21330"/>
        <rFont val="Calibri"/>
        <family val="2"/>
        <scheme val="minor"/>
      </rPr>
      <t xml:space="preserve"> la partie gauche</t>
    </r>
    <r>
      <rPr>
        <sz val="12"/>
        <color rgb="FFD21330"/>
        <rFont val="Calibri"/>
        <family val="2"/>
        <scheme val="minor"/>
      </rPr>
      <t>.</t>
    </r>
    <r>
      <rPr>
        <b/>
        <sz val="12"/>
        <color rgb="FFD21330"/>
        <rFont val="Calibri"/>
        <family val="2"/>
        <scheme val="minor"/>
      </rPr>
      <t xml:space="preserve">
</t>
    </r>
    <r>
      <rPr>
        <sz val="12"/>
        <color rgb="FFD21330"/>
        <rFont val="Calibri"/>
        <family val="2"/>
        <scheme val="minor"/>
      </rPr>
      <t xml:space="preserve">Les résultats estimatifs de vos </t>
    </r>
    <r>
      <rPr>
        <b/>
        <sz val="12"/>
        <color rgb="FFD21330"/>
        <rFont val="Calibri"/>
        <family val="2"/>
        <scheme val="minor"/>
      </rPr>
      <t>échéances/factures trimestrielles</t>
    </r>
    <r>
      <rPr>
        <sz val="12"/>
        <color rgb="FFD21330"/>
        <rFont val="Calibri"/>
        <family val="2"/>
        <scheme val="minor"/>
      </rPr>
      <t xml:space="preserve"> se retrouvent dans les tableaux situés dans </t>
    </r>
    <r>
      <rPr>
        <b/>
        <sz val="12"/>
        <color rgb="FFD21330"/>
        <rFont val="Calibri"/>
        <family val="2"/>
        <scheme val="minor"/>
      </rPr>
      <t>la partie droite</t>
    </r>
    <r>
      <rPr>
        <sz val="12"/>
        <color rgb="FFD21330"/>
        <rFont val="Calibri"/>
        <family val="2"/>
        <scheme val="minor"/>
      </rPr>
      <t>.</t>
    </r>
    <r>
      <rPr>
        <b/>
        <sz val="12"/>
        <color rgb="FFD21330"/>
        <rFont val="Calibri"/>
        <family val="2"/>
        <scheme val="minor"/>
      </rPr>
      <t xml:space="preserve">
POUR UNE UTILISATION OPTIMALE DE CET OUTIL DE CALCUL
-
</t>
    </r>
    <r>
      <rPr>
        <sz val="12"/>
        <color rgb="FFD21330"/>
        <rFont val="Calibri"/>
        <family val="2"/>
        <scheme val="minor"/>
      </rPr>
      <t>Il est préférable de créer une simulation annuelle en renseignant les données demandées (consommation par année + commune de résidence), puis de remplir ensuite le tableau de droite pour calculer vos échéances trimestrielles.</t>
    </r>
  </si>
  <si>
    <t>J'estime le coût de mes factures/échéances trimestrielles</t>
  </si>
  <si>
    <t>POUR ESTIMER VOTRE FACTURE
- Renseignez votre consommation (case B3). Si vous avez consommé 1000 m³, indiquez "1000" sans ajouter d'unité ni de décimale.
- Renseignez le nombre de logements dont vous avez la charge (case G3).
- A l'aide du menu déroulant (case J3), renseignez la commune de l'habitat collectif.</t>
  </si>
  <si>
    <t>POUR ESTIMER VOTRE FACTURE
- Renseignez votre consommation totale (case B3). Si vous avez consommé 50000 m³, indiquez "50000" sans unité ni de décimale.
- Renseignez le volume d'eau consommé dédié à la voirie et aux parcs, exonéré de redevance assainissement (case B5).
- Renseignez votre commune (case F3) à l'aide du menu déroulant.</t>
  </si>
  <si>
    <t>J'estime ma facture annuelle (totale) d'eau potable</t>
  </si>
  <si>
    <t>POUR ESTIMER VOTRE FACTURE
- Renseignez votre consommation (case B3). Si vous avez consommé 5000 m³, indiquez "5000" sans unité, ni décimale.
- Renseignez votre commune (case F3) à l'aide du menu déroulant</t>
  </si>
  <si>
    <t>Pour chaque logement</t>
  </si>
  <si>
    <t>Pour l'ensemble de l'habitat collectif</t>
  </si>
  <si>
    <t xml:space="preserve"> </t>
  </si>
  <si>
    <t>POUR ESTIMER LE MONTANT DE TOTAL DE VOTRE CONSOMMATION D'EAU POTABLE ANNUELLE
- Renseignez votre consommation annuelle (case B5). Si vous avez consommé 50 m³, indiquez "50" sans ajouter d'unité ni de décimale.
- Renseignez votre commune d'habitation à l'aide du menu déroulant (case F5).
POUR ESTIMER LE MONTANT DE VOS FACTURES/ECHEANCES TRIMESTRIELLES
- Après avoir réalisé les étapes précédentes, renseignez votre consommation (en m³) pour les 1er, 2e, 3e et 4e trimestre (cases O8 à O11). Un message d'erreur apparait si le cumul des volumes trimestriels ne correspond pas au volume annuel indiqué (en case B5).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</si>
</sst>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_-* #,##0.0000\ [$€-40C]_-;\-* #,##0.0000\ [$€-40C]_-;_-* &quot;-&quot;??\ [$€-40C]_-;_-@_-"/>
    <numFmt numFmtId="166" formatCode="General\ &quot;m3&quot;"/>
    <numFmt numFmtId="167" formatCode="&quot;soit&quot;\ General\ &quot;litres&quot;"/>
    <numFmt numFmtId="168" formatCode="_-* #,##0.0000\ &quot;€&quot;_-;\-* #,##0.0000\ &quot;€&quot;_-;_-* &quot;-&quot;??\ &quot;€&quot;_-;_-@_-"/>
    <numFmt numFmtId="169" formatCode="&quot;De&quot;\ General"/>
    <numFmt numFmtId="170" formatCode="&quot;à &quot;General&quot; m³&quot;"/>
    <numFmt numFmtId="171" formatCode="_-* #,##0.0000000\ [$€-40C]_-;\-* #,##0.0000000\ [$€-40C]_-;_-* &quot;-&quot;??\ [$€-40C]_-;_-@_-"/>
    <numFmt numFmtId="172" formatCode="&quot;soit&quot;\ General\ &quot;L&quot;"/>
    <numFmt numFmtId="173" formatCode="&quot;De &quot;General"/>
    <numFmt numFmtId="174" formatCode="General&quot; m³&quot;"/>
    <numFmt numFmtId="175" formatCode="General\ &quot;m³&quot;"/>
    <numFmt numFmtId="176" formatCode="&quot;Sur&quot;\ General\ &quot;m³ annuel, j'ai consommé&quot;"/>
    <numFmt numFmtId="177" formatCode="&quot;soit&quot;\ General\ &quot;m³ au total&quot;"/>
    <numFmt numFmtId="178" formatCode="#,##0.00\ &quot;€&quot;"/>
    <numFmt numFmtId="179" formatCode="#,##0.0000\ &quot;€&quot;"/>
    <numFmt numFmtId="180" formatCode="#,##0.00000\ &quot;€&quot;"/>
    <numFmt numFmtId="181" formatCode="#,##0.0000000\ &quot;€&quot;"/>
    <numFmt numFmtId="182" formatCode="#,##0.00000000\ &quot;€&quot;"/>
    <numFmt numFmtId="183" formatCode="&quot;Soit&quot;\ General\ &quot;€ au cumulé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28"/>
      <color rgb="FF00506A"/>
      <name val="Marianne"/>
      <family val="3"/>
    </font>
    <font>
      <sz val="11"/>
      <color rgb="FF00506A"/>
      <name val="Marianne ExtraBold"/>
      <family val="3"/>
    </font>
    <font>
      <sz val="11"/>
      <color rgb="FF00506A"/>
      <name val="Marianne Medium"/>
      <family val="3"/>
    </font>
    <font>
      <b/>
      <sz val="11"/>
      <color rgb="FF00506A"/>
      <name val="Marianne Medium"/>
      <family val="3"/>
    </font>
    <font>
      <b/>
      <sz val="12"/>
      <color rgb="FFD21330"/>
      <name val="Marianne ExtraBold"/>
      <family val="3"/>
    </font>
    <font>
      <sz val="11"/>
      <color rgb="FFFF6109"/>
      <name val="Marianne ExtraBold"/>
      <family val="3"/>
    </font>
    <font>
      <b/>
      <sz val="12"/>
      <color rgb="FF00506A"/>
      <name val="Calibri"/>
      <family val="2"/>
      <scheme val="minor"/>
    </font>
    <font>
      <b/>
      <sz val="12"/>
      <color rgb="FFD21330"/>
      <name val="Calibri"/>
      <family val="2"/>
      <scheme val="minor"/>
    </font>
    <font>
      <sz val="12"/>
      <color rgb="FFD2133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3DEF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2">
    <xf numFmtId="0" fontId="0" fillId="0" borderId="0" xfId="0"/>
    <xf numFmtId="165" fontId="0" fillId="0" borderId="0" xfId="0" applyNumberFormat="1"/>
    <xf numFmtId="164" fontId="0" fillId="0" borderId="0" xfId="1" applyNumberFormat="1" applyFont="1"/>
    <xf numFmtId="10" fontId="0" fillId="0" borderId="0" xfId="1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164" fontId="0" fillId="0" borderId="0" xfId="0" applyNumberFormat="1"/>
    <xf numFmtId="171" fontId="0" fillId="0" borderId="0" xfId="0" applyNumberFormat="1"/>
    <xf numFmtId="0" fontId="0" fillId="0" borderId="11" xfId="0" applyBorder="1"/>
    <xf numFmtId="0" fontId="0" fillId="0" borderId="0" xfId="0" applyAlignment="1">
      <alignment horizontal="left"/>
    </xf>
    <xf numFmtId="0" fontId="3" fillId="3" borderId="1" xfId="0" applyFont="1" applyFill="1" applyBorder="1"/>
    <xf numFmtId="178" fontId="3" fillId="0" borderId="1" xfId="0" applyNumberFormat="1" applyFont="1" applyBorder="1" applyAlignment="1">
      <alignment horizontal="right"/>
    </xf>
    <xf numFmtId="178" fontId="3" fillId="3" borderId="1" xfId="0" applyNumberFormat="1" applyFont="1" applyFill="1" applyBorder="1" applyAlignment="1">
      <alignment horizontal="right"/>
    </xf>
    <xf numFmtId="0" fontId="3" fillId="0" borderId="0" xfId="0" applyFont="1"/>
    <xf numFmtId="164" fontId="3" fillId="0" borderId="0" xfId="1" applyNumberFormat="1" applyFont="1"/>
    <xf numFmtId="165" fontId="3" fillId="0" borderId="0" xfId="0" applyNumberFormat="1" applyFont="1"/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left"/>
    </xf>
    <xf numFmtId="10" fontId="3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178" fontId="3" fillId="3" borderId="1" xfId="0" applyNumberFormat="1" applyFont="1" applyFill="1" applyBorder="1"/>
    <xf numFmtId="164" fontId="3" fillId="3" borderId="1" xfId="0" applyNumberFormat="1" applyFont="1" applyFill="1" applyBorder="1"/>
    <xf numFmtId="10" fontId="3" fillId="3" borderId="1" xfId="1" applyNumberFormat="1" applyFont="1" applyFill="1" applyBorder="1"/>
    <xf numFmtId="178" fontId="3" fillId="3" borderId="1" xfId="1" applyNumberFormat="1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0" borderId="1" xfId="0" applyFont="1" applyBorder="1"/>
    <xf numFmtId="178" fontId="3" fillId="0" borderId="1" xfId="0" applyNumberFormat="1" applyFont="1" applyBorder="1"/>
    <xf numFmtId="178" fontId="3" fillId="0" borderId="1" xfId="2" applyNumberFormat="1" applyFont="1" applyBorder="1"/>
    <xf numFmtId="10" fontId="3" fillId="0" borderId="1" xfId="1" applyNumberFormat="1" applyFont="1" applyBorder="1"/>
    <xf numFmtId="178" fontId="3" fillId="0" borderId="1" xfId="1" applyNumberFormat="1" applyFont="1" applyBorder="1"/>
    <xf numFmtId="165" fontId="4" fillId="3" borderId="2" xfId="0" applyNumberFormat="1" applyFont="1" applyFill="1" applyBorder="1"/>
    <xf numFmtId="178" fontId="4" fillId="3" borderId="2" xfId="0" applyNumberFormat="1" applyFont="1" applyFill="1" applyBorder="1"/>
    <xf numFmtId="178" fontId="4" fillId="3" borderId="1" xfId="2" applyNumberFormat="1" applyFont="1" applyFill="1" applyBorder="1"/>
    <xf numFmtId="165" fontId="4" fillId="3" borderId="1" xfId="0" applyNumberFormat="1" applyFont="1" applyFill="1" applyBorder="1"/>
    <xf numFmtId="178" fontId="4" fillId="3" borderId="1" xfId="0" applyNumberFormat="1" applyFont="1" applyFill="1" applyBorder="1"/>
    <xf numFmtId="173" fontId="3" fillId="5" borderId="2" xfId="0" applyNumberFormat="1" applyFont="1" applyFill="1" applyBorder="1" applyAlignment="1">
      <alignment horizontal="right"/>
    </xf>
    <xf numFmtId="170" fontId="3" fillId="5" borderId="4" xfId="0" applyNumberFormat="1" applyFont="1" applyFill="1" applyBorder="1" applyAlignment="1">
      <alignment horizontal="left"/>
    </xf>
    <xf numFmtId="174" fontId="3" fillId="0" borderId="1" xfId="0" applyNumberFormat="1" applyFont="1" applyBorder="1"/>
    <xf numFmtId="175" fontId="3" fillId="0" borderId="1" xfId="0" applyNumberFormat="1" applyFont="1" applyBorder="1"/>
    <xf numFmtId="0" fontId="3" fillId="0" borderId="2" xfId="0" applyFont="1" applyBorder="1" applyAlignment="1">
      <alignment horizontal="right"/>
    </xf>
    <xf numFmtId="175" fontId="3" fillId="5" borderId="4" xfId="0" applyNumberFormat="1" applyFont="1" applyFill="1" applyBorder="1" applyAlignment="1">
      <alignment horizontal="left"/>
    </xf>
    <xf numFmtId="164" fontId="4" fillId="3" borderId="1" xfId="2" applyNumberFormat="1" applyFont="1" applyFill="1" applyBorder="1"/>
    <xf numFmtId="165" fontId="4" fillId="7" borderId="2" xfId="0" applyNumberFormat="1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0" fontId="3" fillId="7" borderId="1" xfId="0" applyFont="1" applyFill="1" applyBorder="1"/>
    <xf numFmtId="178" fontId="4" fillId="7" borderId="1" xfId="0" applyNumberFormat="1" applyFont="1" applyFill="1" applyBorder="1"/>
    <xf numFmtId="164" fontId="4" fillId="7" borderId="1" xfId="2" applyNumberFormat="1" applyFont="1" applyFill="1" applyBorder="1"/>
    <xf numFmtId="165" fontId="4" fillId="7" borderId="1" xfId="0" applyNumberFormat="1" applyFont="1" applyFill="1" applyBorder="1"/>
    <xf numFmtId="0" fontId="3" fillId="5" borderId="1" xfId="0" applyFont="1" applyFill="1" applyBorder="1"/>
    <xf numFmtId="164" fontId="3" fillId="0" borderId="1" xfId="2" applyNumberFormat="1" applyFont="1" applyBorder="1"/>
    <xf numFmtId="165" fontId="3" fillId="3" borderId="1" xfId="0" applyNumberFormat="1" applyFont="1" applyFill="1" applyBorder="1"/>
    <xf numFmtId="44" fontId="4" fillId="7" borderId="2" xfId="0" applyNumberFormat="1" applyFont="1" applyFill="1" applyBorder="1" applyAlignment="1">
      <alignment horizontal="left" vertical="center"/>
    </xf>
    <xf numFmtId="44" fontId="4" fillId="7" borderId="3" xfId="0" applyNumberFormat="1" applyFont="1" applyFill="1" applyBorder="1" applyAlignment="1">
      <alignment horizontal="left" vertical="center"/>
    </xf>
    <xf numFmtId="44" fontId="4" fillId="7" borderId="4" xfId="0" applyNumberFormat="1" applyFont="1" applyFill="1" applyBorder="1" applyAlignment="1">
      <alignment horizontal="left" vertical="center"/>
    </xf>
    <xf numFmtId="44" fontId="4" fillId="7" borderId="1" xfId="0" applyNumberFormat="1" applyFont="1" applyFill="1" applyBorder="1" applyAlignment="1">
      <alignment horizontal="left" vertical="center"/>
    </xf>
    <xf numFmtId="178" fontId="4" fillId="7" borderId="1" xfId="0" applyNumberFormat="1" applyFont="1" applyFill="1" applyBorder="1" applyAlignment="1">
      <alignment horizontal="left" vertical="center"/>
    </xf>
    <xf numFmtId="164" fontId="4" fillId="7" borderId="1" xfId="0" applyNumberFormat="1" applyFont="1" applyFill="1" applyBorder="1"/>
    <xf numFmtId="44" fontId="4" fillId="7" borderId="1" xfId="0" applyNumberFormat="1" applyFont="1" applyFill="1" applyBorder="1"/>
    <xf numFmtId="165" fontId="5" fillId="5" borderId="2" xfId="0" applyNumberFormat="1" applyFont="1" applyFill="1" applyBorder="1"/>
    <xf numFmtId="178" fontId="5" fillId="0" borderId="1" xfId="0" applyNumberFormat="1" applyFont="1" applyBorder="1"/>
    <xf numFmtId="164" fontId="5" fillId="0" borderId="1" xfId="2" applyNumberFormat="1" applyFont="1" applyBorder="1"/>
    <xf numFmtId="165" fontId="5" fillId="0" borderId="1" xfId="0" applyNumberFormat="1" applyFont="1" applyBorder="1"/>
    <xf numFmtId="165" fontId="3" fillId="0" borderId="1" xfId="0" applyNumberFormat="1" applyFont="1" applyBorder="1"/>
    <xf numFmtId="9" fontId="3" fillId="0" borderId="1" xfId="1" applyFont="1" applyBorder="1" applyAlignment="1">
      <alignment horizontal="center"/>
    </xf>
    <xf numFmtId="165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/>
    <xf numFmtId="9" fontId="3" fillId="0" borderId="1" xfId="1" applyFont="1" applyBorder="1"/>
    <xf numFmtId="181" fontId="3" fillId="0" borderId="1" xfId="0" applyNumberFormat="1" applyFont="1" applyBorder="1"/>
    <xf numFmtId="177" fontId="6" fillId="3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left"/>
    </xf>
    <xf numFmtId="10" fontId="3" fillId="0" borderId="0" xfId="1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6" borderId="1" xfId="1" applyNumberFormat="1" applyFont="1" applyFill="1" applyBorder="1" applyAlignment="1"/>
    <xf numFmtId="178" fontId="4" fillId="0" borderId="1" xfId="0" applyNumberFormat="1" applyFont="1" applyBorder="1" applyAlignment="1">
      <alignment horizontal="right"/>
    </xf>
    <xf numFmtId="178" fontId="4" fillId="0" borderId="1" xfId="1" applyNumberFormat="1" applyFont="1" applyBorder="1" applyAlignment="1">
      <alignment horizontal="right"/>
    </xf>
    <xf numFmtId="178" fontId="4" fillId="7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4" xfId="0" applyFont="1" applyFill="1" applyBorder="1" applyAlignment="1">
      <alignment horizontal="left"/>
    </xf>
    <xf numFmtId="168" fontId="3" fillId="0" borderId="1" xfId="2" applyNumberFormat="1" applyFont="1" applyBorder="1"/>
    <xf numFmtId="169" fontId="3" fillId="0" borderId="2" xfId="0" applyNumberFormat="1" applyFont="1" applyBorder="1"/>
    <xf numFmtId="170" fontId="3" fillId="0" borderId="4" xfId="0" applyNumberFormat="1" applyFont="1" applyBorder="1" applyAlignment="1">
      <alignment horizontal="left"/>
    </xf>
    <xf numFmtId="168" fontId="3" fillId="0" borderId="4" xfId="2" applyNumberFormat="1" applyFont="1" applyBorder="1"/>
    <xf numFmtId="170" fontId="3" fillId="0" borderId="6" xfId="0" applyNumberFormat="1" applyFont="1" applyBorder="1" applyAlignment="1">
      <alignment horizontal="left"/>
    </xf>
    <xf numFmtId="178" fontId="4" fillId="3" borderId="1" xfId="0" applyNumberFormat="1" applyFont="1" applyFill="1" applyBorder="1" applyAlignment="1">
      <alignment horizontal="right"/>
    </xf>
    <xf numFmtId="178" fontId="4" fillId="9" borderId="1" xfId="0" applyNumberFormat="1" applyFont="1" applyFill="1" applyBorder="1" applyAlignment="1">
      <alignment horizontal="right"/>
    </xf>
    <xf numFmtId="178" fontId="4" fillId="0" borderId="1" xfId="1" applyNumberFormat="1" applyFont="1" applyBorder="1" applyAlignment="1">
      <alignment horizontal="center"/>
    </xf>
    <xf numFmtId="0" fontId="3" fillId="6" borderId="1" xfId="1" applyNumberFormat="1" applyFont="1" applyFill="1" applyBorder="1" applyAlignment="1">
      <alignment horizontal="center"/>
    </xf>
    <xf numFmtId="164" fontId="3" fillId="6" borderId="1" xfId="1" applyNumberFormat="1" applyFont="1" applyFill="1" applyBorder="1" applyAlignment="1">
      <alignment horizontal="center"/>
    </xf>
    <xf numFmtId="178" fontId="3" fillId="0" borderId="4" xfId="2" applyNumberFormat="1" applyFont="1" applyBorder="1"/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1" xfId="1" applyNumberFormat="1" applyFont="1" applyFill="1" applyBorder="1"/>
    <xf numFmtId="44" fontId="3" fillId="0" borderId="1" xfId="2" applyFont="1" applyBorder="1"/>
    <xf numFmtId="165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/>
    <xf numFmtId="165" fontId="4" fillId="7" borderId="3" xfId="0" applyNumberFormat="1" applyFont="1" applyFill="1" applyBorder="1" applyAlignment="1">
      <alignment horizontal="center"/>
    </xf>
    <xf numFmtId="165" fontId="4" fillId="7" borderId="3" xfId="0" applyNumberFormat="1" applyFont="1" applyFill="1" applyBorder="1"/>
    <xf numFmtId="165" fontId="4" fillId="8" borderId="1" xfId="0" applyNumberFormat="1" applyFont="1" applyFill="1" applyBorder="1"/>
    <xf numFmtId="44" fontId="4" fillId="7" borderId="10" xfId="0" applyNumberFormat="1" applyFont="1" applyFill="1" applyBorder="1" applyAlignment="1">
      <alignment horizontal="center" vertical="center"/>
    </xf>
    <xf numFmtId="44" fontId="4" fillId="7" borderId="10" xfId="0" applyNumberFormat="1" applyFont="1" applyFill="1" applyBorder="1" applyAlignment="1">
      <alignment vertical="center"/>
    </xf>
    <xf numFmtId="44" fontId="4" fillId="8" borderId="1" xfId="0" applyNumberFormat="1" applyFont="1" applyFill="1" applyBorder="1"/>
    <xf numFmtId="171" fontId="3" fillId="0" borderId="1" xfId="0" applyNumberFormat="1" applyFont="1" applyBorder="1"/>
    <xf numFmtId="178" fontId="4" fillId="3" borderId="4" xfId="0" applyNumberFormat="1" applyFont="1" applyFill="1" applyBorder="1"/>
    <xf numFmtId="178" fontId="4" fillId="7" borderId="4" xfId="0" applyNumberFormat="1" applyFont="1" applyFill="1" applyBorder="1"/>
    <xf numFmtId="178" fontId="4" fillId="7" borderId="6" xfId="0" applyNumberFormat="1" applyFont="1" applyFill="1" applyBorder="1" applyAlignment="1">
      <alignment vertical="center"/>
    </xf>
    <xf numFmtId="179" fontId="3" fillId="0" borderId="1" xfId="0" applyNumberFormat="1" applyFont="1" applyBorder="1"/>
    <xf numFmtId="179" fontId="4" fillId="3" borderId="4" xfId="0" applyNumberFormat="1" applyFont="1" applyFill="1" applyBorder="1"/>
    <xf numFmtId="179" fontId="4" fillId="7" borderId="4" xfId="0" applyNumberFormat="1" applyFont="1" applyFill="1" applyBorder="1"/>
    <xf numFmtId="180" fontId="3" fillId="0" borderId="1" xfId="0" applyNumberFormat="1" applyFont="1" applyBorder="1"/>
    <xf numFmtId="179" fontId="4" fillId="3" borderId="1" xfId="0" applyNumberFormat="1" applyFont="1" applyFill="1" applyBorder="1"/>
    <xf numFmtId="178" fontId="4" fillId="7" borderId="1" xfId="2" applyNumberFormat="1" applyFont="1" applyFill="1" applyBorder="1"/>
    <xf numFmtId="178" fontId="4" fillId="8" borderId="1" xfId="0" applyNumberFormat="1" applyFont="1" applyFill="1" applyBorder="1"/>
    <xf numFmtId="179" fontId="3" fillId="0" borderId="1" xfId="2" applyNumberFormat="1" applyFont="1" applyBorder="1"/>
    <xf numFmtId="179" fontId="3" fillId="0" borderId="4" xfId="2" applyNumberFormat="1" applyFont="1" applyBorder="1"/>
    <xf numFmtId="0" fontId="3" fillId="9" borderId="1" xfId="0" applyFont="1" applyFill="1" applyBorder="1"/>
    <xf numFmtId="165" fontId="4" fillId="9" borderId="1" xfId="0" applyNumberFormat="1" applyFont="1" applyFill="1" applyBorder="1"/>
    <xf numFmtId="178" fontId="4" fillId="9" borderId="1" xfId="0" applyNumberFormat="1" applyFont="1" applyFill="1" applyBorder="1"/>
    <xf numFmtId="0" fontId="4" fillId="9" borderId="1" xfId="0" applyFont="1" applyFill="1" applyBorder="1"/>
    <xf numFmtId="0" fontId="3" fillId="11" borderId="1" xfId="0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78" fontId="4" fillId="3" borderId="1" xfId="0" applyNumberFormat="1" applyFont="1" applyFill="1" applyBorder="1" applyAlignment="1">
      <alignment horizontal="left" vertical="center"/>
    </xf>
    <xf numFmtId="178" fontId="5" fillId="0" borderId="1" xfId="0" applyNumberFormat="1" applyFont="1" applyBorder="1" applyAlignment="1">
      <alignment horizontal="left" vertical="center"/>
    </xf>
    <xf numFmtId="178" fontId="5" fillId="4" borderId="1" xfId="2" applyNumberFormat="1" applyFont="1" applyFill="1" applyBorder="1"/>
    <xf numFmtId="178" fontId="3" fillId="0" borderId="0" xfId="0" applyNumberFormat="1" applyFont="1"/>
    <xf numFmtId="182" fontId="3" fillId="0" borderId="1" xfId="0" applyNumberFormat="1" applyFont="1" applyBorder="1"/>
    <xf numFmtId="165" fontId="3" fillId="3" borderId="3" xfId="0" applyNumberFormat="1" applyFont="1" applyFill="1" applyBorder="1"/>
    <xf numFmtId="44" fontId="4" fillId="3" borderId="2" xfId="0" applyNumberFormat="1" applyFont="1" applyFill="1" applyBorder="1" applyAlignment="1">
      <alignment horizontal="left" vertical="center"/>
    </xf>
    <xf numFmtId="165" fontId="5" fillId="0" borderId="2" xfId="0" applyNumberFormat="1" applyFont="1" applyBorder="1" applyAlignment="1">
      <alignment horizontal="left" vertical="center"/>
    </xf>
    <xf numFmtId="0" fontId="3" fillId="0" borderId="3" xfId="0" applyFont="1" applyBorder="1"/>
    <xf numFmtId="178" fontId="4" fillId="3" borderId="4" xfId="0" applyNumberFormat="1" applyFont="1" applyFill="1" applyBorder="1" applyAlignment="1">
      <alignment horizontal="left" vertical="center"/>
    </xf>
    <xf numFmtId="178" fontId="4" fillId="7" borderId="4" xfId="0" applyNumberFormat="1" applyFont="1" applyFill="1" applyBorder="1" applyAlignment="1">
      <alignment horizontal="left" vertical="center"/>
    </xf>
    <xf numFmtId="178" fontId="5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4" fillId="2" borderId="7" xfId="0" applyFont="1" applyFill="1" applyBorder="1" applyAlignment="1">
      <alignment horizontal="center"/>
    </xf>
    <xf numFmtId="183" fontId="3" fillId="3" borderId="1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167" fontId="3" fillId="0" borderId="8" xfId="0" applyNumberFormat="1" applyFont="1" applyBorder="1" applyAlignment="1">
      <alignment horizontal="left"/>
    </xf>
    <xf numFmtId="0" fontId="15" fillId="12" borderId="0" xfId="0" applyFont="1" applyFill="1" applyAlignment="1">
      <alignment vertical="center" wrapText="1"/>
    </xf>
    <xf numFmtId="175" fontId="3" fillId="10" borderId="19" xfId="0" applyNumberFormat="1" applyFont="1" applyFill="1" applyBorder="1" applyAlignment="1" applyProtection="1">
      <alignment horizontal="center"/>
      <protection locked="0"/>
    </xf>
    <xf numFmtId="10" fontId="3" fillId="0" borderId="20" xfId="1" applyNumberFormat="1" applyFont="1" applyBorder="1"/>
    <xf numFmtId="166" fontId="3" fillId="10" borderId="19" xfId="0" applyNumberFormat="1" applyFont="1" applyFill="1" applyBorder="1" applyAlignment="1" applyProtection="1">
      <alignment horizontal="center"/>
      <protection locked="0"/>
    </xf>
    <xf numFmtId="0" fontId="4" fillId="3" borderId="18" xfId="0" applyFont="1" applyFill="1" applyBorder="1"/>
    <xf numFmtId="0" fontId="4" fillId="3" borderId="4" xfId="0" applyFont="1" applyFill="1" applyBorder="1"/>
    <xf numFmtId="175" fontId="3" fillId="10" borderId="24" xfId="1" applyNumberFormat="1" applyFont="1" applyFill="1" applyBorder="1" applyAlignment="1" applyProtection="1">
      <alignment horizontal="center"/>
      <protection locked="0"/>
    </xf>
    <xf numFmtId="175" fontId="3" fillId="10" borderId="25" xfId="1" applyNumberFormat="1" applyFont="1" applyFill="1" applyBorder="1" applyAlignment="1" applyProtection="1">
      <alignment horizontal="center"/>
      <protection locked="0"/>
    </xf>
    <xf numFmtId="175" fontId="3" fillId="10" borderId="26" xfId="1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/>
    <xf numFmtId="172" fontId="3" fillId="0" borderId="8" xfId="0" applyNumberFormat="1" applyFont="1" applyBorder="1" applyAlignment="1">
      <alignment horizontal="left"/>
    </xf>
    <xf numFmtId="10" fontId="3" fillId="0" borderId="8" xfId="0" applyNumberFormat="1" applyFont="1" applyBorder="1" applyAlignment="1">
      <alignment horizontal="center"/>
    </xf>
    <xf numFmtId="0" fontId="3" fillId="10" borderId="19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>
      <alignment horizontal="center" vertical="center"/>
    </xf>
    <xf numFmtId="0" fontId="3" fillId="3" borderId="30" xfId="0" applyFont="1" applyFill="1" applyBorder="1"/>
    <xf numFmtId="0" fontId="3" fillId="3" borderId="31" xfId="0" applyFont="1" applyFill="1" applyBorder="1"/>
    <xf numFmtId="178" fontId="3" fillId="0" borderId="31" xfId="0" applyNumberFormat="1" applyFont="1" applyBorder="1"/>
    <xf numFmtId="165" fontId="4" fillId="3" borderId="30" xfId="0" applyNumberFormat="1" applyFont="1" applyFill="1" applyBorder="1"/>
    <xf numFmtId="178" fontId="4" fillId="3" borderId="31" xfId="0" applyNumberFormat="1" applyFont="1" applyFill="1" applyBorder="1"/>
    <xf numFmtId="0" fontId="3" fillId="5" borderId="30" xfId="0" applyFont="1" applyFill="1" applyBorder="1"/>
    <xf numFmtId="0" fontId="3" fillId="0" borderId="32" xfId="0" applyFont="1" applyBorder="1"/>
    <xf numFmtId="165" fontId="4" fillId="7" borderId="30" xfId="0" applyNumberFormat="1" applyFont="1" applyFill="1" applyBorder="1"/>
    <xf numFmtId="178" fontId="4" fillId="7" borderId="31" xfId="0" applyNumberFormat="1" applyFont="1" applyFill="1" applyBorder="1"/>
    <xf numFmtId="165" fontId="4" fillId="3" borderId="30" xfId="0" applyNumberFormat="1" applyFont="1" applyFill="1" applyBorder="1" applyAlignment="1">
      <alignment horizontal="left"/>
    </xf>
    <xf numFmtId="44" fontId="4" fillId="7" borderId="33" xfId="0" applyNumberFormat="1" applyFont="1" applyFill="1" applyBorder="1" applyAlignment="1">
      <alignment vertical="center"/>
    </xf>
    <xf numFmtId="165" fontId="5" fillId="6" borderId="34" xfId="0" applyNumberFormat="1" applyFont="1" applyFill="1" applyBorder="1"/>
    <xf numFmtId="0" fontId="3" fillId="6" borderId="35" xfId="0" applyFont="1" applyFill="1" applyBorder="1" applyAlignment="1">
      <alignment horizontal="center"/>
    </xf>
    <xf numFmtId="0" fontId="3" fillId="6" borderId="35" xfId="0" applyFont="1" applyFill="1" applyBorder="1"/>
    <xf numFmtId="178" fontId="5" fillId="6" borderId="36" xfId="0" applyNumberFormat="1" applyFont="1" applyFill="1" applyBorder="1"/>
    <xf numFmtId="178" fontId="5" fillId="6" borderId="36" xfId="2" applyNumberFormat="1" applyFont="1" applyFill="1" applyBorder="1"/>
    <xf numFmtId="165" fontId="5" fillId="6" borderId="37" xfId="0" applyNumberFormat="1" applyFont="1" applyFill="1" applyBorder="1"/>
    <xf numFmtId="178" fontId="5" fillId="6" borderId="37" xfId="0" applyNumberFormat="1" applyFont="1" applyFill="1" applyBorder="1"/>
    <xf numFmtId="178" fontId="5" fillId="6" borderId="38" xfId="0" applyNumberFormat="1" applyFont="1" applyFill="1" applyBorder="1"/>
    <xf numFmtId="0" fontId="3" fillId="11" borderId="32" xfId="0" applyFont="1" applyFill="1" applyBorder="1" applyAlignment="1">
      <alignment horizontal="center" vertical="center" wrapText="1"/>
    </xf>
    <xf numFmtId="0" fontId="3" fillId="11" borderId="31" xfId="0" applyFont="1" applyFill="1" applyBorder="1" applyAlignment="1">
      <alignment horizontal="center" vertical="center" wrapText="1"/>
    </xf>
    <xf numFmtId="0" fontId="3" fillId="9" borderId="32" xfId="0" applyFont="1" applyFill="1" applyBorder="1"/>
    <xf numFmtId="0" fontId="3" fillId="9" borderId="31" xfId="0" applyFont="1" applyFill="1" applyBorder="1"/>
    <xf numFmtId="165" fontId="3" fillId="0" borderId="32" xfId="0" applyNumberFormat="1" applyFont="1" applyBorder="1"/>
    <xf numFmtId="165" fontId="4" fillId="9" borderId="32" xfId="0" applyNumberFormat="1" applyFont="1" applyFill="1" applyBorder="1"/>
    <xf numFmtId="178" fontId="4" fillId="9" borderId="31" xfId="0" applyNumberFormat="1" applyFont="1" applyFill="1" applyBorder="1"/>
    <xf numFmtId="165" fontId="4" fillId="8" borderId="32" xfId="0" applyNumberFormat="1" applyFont="1" applyFill="1" applyBorder="1"/>
    <xf numFmtId="178" fontId="4" fillId="8" borderId="31" xfId="0" applyNumberFormat="1" applyFont="1" applyFill="1" applyBorder="1"/>
    <xf numFmtId="164" fontId="3" fillId="0" borderId="32" xfId="0" applyNumberFormat="1" applyFont="1" applyBorder="1"/>
    <xf numFmtId="44" fontId="4" fillId="8" borderId="32" xfId="0" applyNumberFormat="1" applyFont="1" applyFill="1" applyBorder="1"/>
    <xf numFmtId="165" fontId="7" fillId="11" borderId="39" xfId="0" applyNumberFormat="1" applyFont="1" applyFill="1" applyBorder="1"/>
    <xf numFmtId="165" fontId="7" fillId="11" borderId="37" xfId="0" applyNumberFormat="1" applyFont="1" applyFill="1" applyBorder="1"/>
    <xf numFmtId="178" fontId="7" fillId="11" borderId="37" xfId="0" applyNumberFormat="1" applyFont="1" applyFill="1" applyBorder="1"/>
    <xf numFmtId="178" fontId="7" fillId="11" borderId="38" xfId="0" applyNumberFormat="1" applyFont="1" applyFill="1" applyBorder="1"/>
    <xf numFmtId="0" fontId="15" fillId="12" borderId="0" xfId="0" applyFont="1" applyFill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69" fontId="3" fillId="0" borderId="2" xfId="0" applyNumberFormat="1" applyFont="1" applyBorder="1" applyAlignment="1">
      <alignment horizontal="center"/>
    </xf>
    <xf numFmtId="169" fontId="3" fillId="0" borderId="4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center" vertical="center" wrapText="1"/>
    </xf>
    <xf numFmtId="0" fontId="3" fillId="0" borderId="17" xfId="1" applyNumberFormat="1" applyFont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 vertical="center" wrapText="1"/>
    </xf>
    <xf numFmtId="0" fontId="3" fillId="0" borderId="18" xfId="1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10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/>
    </xf>
    <xf numFmtId="176" fontId="4" fillId="3" borderId="14" xfId="1" applyNumberFormat="1" applyFont="1" applyFill="1" applyBorder="1" applyAlignment="1">
      <alignment horizontal="center" vertical="center"/>
    </xf>
    <xf numFmtId="176" fontId="4" fillId="3" borderId="15" xfId="1" applyNumberFormat="1" applyFont="1" applyFill="1" applyBorder="1" applyAlignment="1">
      <alignment horizontal="center" vertical="center"/>
    </xf>
    <xf numFmtId="176" fontId="4" fillId="3" borderId="16" xfId="1" applyNumberFormat="1" applyFont="1" applyFill="1" applyBorder="1" applyAlignment="1">
      <alignment horizontal="center" vertical="center"/>
    </xf>
    <xf numFmtId="176" fontId="4" fillId="3" borderId="21" xfId="1" applyNumberFormat="1" applyFont="1" applyFill="1" applyBorder="1" applyAlignment="1">
      <alignment horizontal="center" vertical="center" wrapText="1"/>
    </xf>
    <xf numFmtId="176" fontId="4" fillId="3" borderId="22" xfId="1" applyNumberFormat="1" applyFont="1" applyFill="1" applyBorder="1" applyAlignment="1">
      <alignment horizontal="center" vertical="center" wrapText="1"/>
    </xf>
    <xf numFmtId="176" fontId="4" fillId="3" borderId="23" xfId="1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 wrapText="1"/>
    </xf>
    <xf numFmtId="0" fontId="4" fillId="11" borderId="28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 vertical="center" wrapText="1"/>
    </xf>
  </cellXfs>
  <cellStyles count="3">
    <cellStyle name="Monétaire" xfId="2" builtinId="4"/>
    <cellStyle name="Normal" xfId="0" builtinId="0"/>
    <cellStyle name="Pourcentag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B3DEF7"/>
      <color rgb="FFD21330"/>
      <color rgb="FFE6E6E6"/>
      <color rgb="FF00506A"/>
      <color rgb="FFFF610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228600</xdr:rowOff>
    </xdr:from>
    <xdr:to>
      <xdr:col>0</xdr:col>
      <xdr:colOff>1265471</xdr:colOff>
      <xdr:row>0</xdr:row>
      <xdr:rowOff>990599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20641BE-8073-4FFF-BC08-229556A43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228600"/>
          <a:ext cx="1008296" cy="761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183780</xdr:colOff>
      <xdr:row>0</xdr:row>
      <xdr:rowOff>202624</xdr:rowOff>
    </xdr:from>
    <xdr:to>
      <xdr:col>16</xdr:col>
      <xdr:colOff>1186880</xdr:colOff>
      <xdr:row>0</xdr:row>
      <xdr:rowOff>964623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B3B2A6D-6331-4D8B-92CC-ECA6B4986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3230" y="202624"/>
          <a:ext cx="1003100" cy="7619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242311</xdr:colOff>
      <xdr:row>0</xdr:row>
      <xdr:rowOff>171451</xdr:rowOff>
    </xdr:from>
    <xdr:to>
      <xdr:col>19</xdr:col>
      <xdr:colOff>504851</xdr:colOff>
      <xdr:row>0</xdr:row>
      <xdr:rowOff>1076325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26AF116-6268-2531-4D42-5C7949BEF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3401" y="477612"/>
          <a:ext cx="1262666" cy="9048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866775</xdr:colOff>
      <xdr:row>0</xdr:row>
      <xdr:rowOff>152400</xdr:rowOff>
    </xdr:from>
    <xdr:to>
      <xdr:col>6</xdr:col>
      <xdr:colOff>874947</xdr:colOff>
      <xdr:row>0</xdr:row>
      <xdr:rowOff>914399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9A9AAA8-BEB6-4817-8048-25CFCEE48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438150"/>
          <a:ext cx="1008296" cy="7619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923925</xdr:colOff>
      <xdr:row>0</xdr:row>
      <xdr:rowOff>123825</xdr:rowOff>
    </xdr:from>
    <xdr:to>
      <xdr:col>6</xdr:col>
      <xdr:colOff>793455</xdr:colOff>
      <xdr:row>0</xdr:row>
      <xdr:rowOff>781050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1656D49-A5C6-42BC-A87A-643EF139B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314325"/>
          <a:ext cx="869656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D37A1-75BA-4B40-B8CA-45B53ADACB25}">
  <sheetPr>
    <tabColor rgb="FFB3DEF7"/>
  </sheetPr>
  <dimension ref="A1:A3"/>
  <sheetViews>
    <sheetView showGridLines="0" tabSelected="1" zoomScaleNormal="100" workbookViewId="0">
      <selection activeCell="K2" sqref="K2"/>
    </sheetView>
  </sheetViews>
  <sheetFormatPr baseColWidth="10" defaultRowHeight="15" x14ac:dyDescent="0.25"/>
  <cols>
    <col min="1" max="1" width="186.28515625" bestFit="1" customWidth="1"/>
    <col min="2" max="2" width="23.140625" customWidth="1"/>
  </cols>
  <sheetData>
    <row r="1" spans="1:1" ht="96" customHeight="1" x14ac:dyDescent="0.25">
      <c r="A1" s="152" t="s">
        <v>85</v>
      </c>
    </row>
    <row r="2" spans="1:1" ht="409.5" x14ac:dyDescent="0.35">
      <c r="A2" s="153" t="s">
        <v>86</v>
      </c>
    </row>
    <row r="3" spans="1:1" ht="95.25" customHeight="1" x14ac:dyDescent="0.25"/>
  </sheetData>
  <sheetProtection algorithmName="SHA-512" hashValue="BuOFgwcIokgPN2d8pZBt0QL7bnT2p2ReYNdcvtWOyJBZ7+xS0xzRhLmdGUWCCg8JI0oZeXZHLyYKOE2tIlZ3yw==" saltValue="YFl6PZG8aop8F5EjJ+27rQ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845E1-9B8D-4AE0-BCC6-593FFC781C6B}">
  <dimension ref="A1:S39"/>
  <sheetViews>
    <sheetView showGridLines="0" zoomScaleNormal="100" workbookViewId="0">
      <selection activeCell="O8" sqref="O8"/>
    </sheetView>
  </sheetViews>
  <sheetFormatPr baseColWidth="10" defaultColWidth="11.42578125" defaultRowHeight="15" x14ac:dyDescent="0.25"/>
  <cols>
    <col min="1" max="1" width="20.42578125" customWidth="1"/>
    <col min="2" max="2" width="10.5703125" customWidth="1"/>
    <col min="3" max="3" width="17.5703125" customWidth="1"/>
    <col min="4" max="4" width="10.140625" bestFit="1" customWidth="1"/>
    <col min="5" max="5" width="13" bestFit="1" customWidth="1"/>
    <col min="6" max="6" width="8.85546875" bestFit="1" customWidth="1"/>
    <col min="7" max="7" width="11" bestFit="1" customWidth="1"/>
    <col min="8" max="8" width="6.7109375" bestFit="1" customWidth="1"/>
    <col min="9" max="9" width="13.7109375" bestFit="1" customWidth="1"/>
    <col min="10" max="10" width="11" bestFit="1" customWidth="1"/>
    <col min="11" max="11" width="2.140625" customWidth="1"/>
    <col min="12" max="12" width="35.5703125" customWidth="1"/>
    <col min="13" max="13" width="2.28515625" customWidth="1"/>
    <col min="14" max="14" width="31.28515625" style="3" customWidth="1"/>
    <col min="15" max="15" width="11.140625" style="2" bestFit="1" customWidth="1"/>
    <col min="16" max="16" width="14.28515625" bestFit="1" customWidth="1"/>
    <col min="17" max="17" width="18.5703125" style="9" customWidth="1"/>
    <col min="18" max="18" width="14.7109375" customWidth="1"/>
    <col min="19" max="20" width="13.7109375" bestFit="1" customWidth="1"/>
    <col min="21" max="21" width="14" bestFit="1" customWidth="1"/>
  </cols>
  <sheetData>
    <row r="1" spans="1:18" ht="117" customHeight="1" x14ac:dyDescent="0.25">
      <c r="A1" s="207" t="s">
        <v>96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8" ht="24" customHeight="1" x14ac:dyDescent="0.25">
      <c r="A2" s="5"/>
      <c r="B2" s="5"/>
      <c r="C2" s="5"/>
      <c r="D2" s="5"/>
      <c r="E2" s="5"/>
      <c r="F2" s="5"/>
      <c r="G2" s="5"/>
      <c r="H2" s="5"/>
      <c r="I2" s="1"/>
      <c r="N2"/>
      <c r="O2"/>
    </row>
    <row r="3" spans="1:18" ht="24" customHeight="1" x14ac:dyDescent="0.25">
      <c r="A3" s="222" t="s">
        <v>91</v>
      </c>
      <c r="B3" s="222"/>
      <c r="C3" s="222"/>
      <c r="D3" s="222"/>
      <c r="E3" s="222"/>
      <c r="F3" s="222"/>
      <c r="G3" s="222"/>
      <c r="H3" s="222"/>
      <c r="I3" s="222"/>
      <c r="J3" s="222"/>
      <c r="L3" s="206" t="s">
        <v>87</v>
      </c>
      <c r="N3" s="222" t="s">
        <v>88</v>
      </c>
      <c r="O3" s="222"/>
      <c r="P3" s="222"/>
      <c r="Q3" s="222"/>
    </row>
    <row r="4" spans="1:18" ht="24" customHeight="1" thickBot="1" x14ac:dyDescent="0.3">
      <c r="A4" s="5"/>
      <c r="B4" s="5"/>
      <c r="C4" s="5"/>
      <c r="D4" s="5"/>
      <c r="E4" s="5"/>
      <c r="F4" s="5"/>
      <c r="G4" s="5"/>
      <c r="H4" s="5"/>
      <c r="I4" s="1"/>
      <c r="L4" s="206"/>
      <c r="N4"/>
      <c r="O4"/>
    </row>
    <row r="5" spans="1:18" ht="15.75" customHeight="1" thickTop="1" thickBot="1" x14ac:dyDescent="0.3">
      <c r="A5" s="156" t="s">
        <v>55</v>
      </c>
      <c r="B5" s="159"/>
      <c r="C5" s="157">
        <f>B5*1000</f>
        <v>0</v>
      </c>
      <c r="D5" s="13"/>
      <c r="E5" s="156" t="s">
        <v>54</v>
      </c>
      <c r="F5" s="161"/>
      <c r="G5" s="13"/>
      <c r="H5" s="14"/>
      <c r="I5" s="15"/>
      <c r="J5" s="13"/>
      <c r="L5" s="206"/>
      <c r="N5"/>
      <c r="O5"/>
      <c r="Q5"/>
    </row>
    <row r="6" spans="1:18" ht="15" customHeight="1" thickTop="1" x14ac:dyDescent="0.25">
      <c r="A6" s="16"/>
      <c r="B6" s="17"/>
      <c r="C6" s="18"/>
      <c r="D6" s="15"/>
      <c r="E6" s="13"/>
      <c r="F6" s="160"/>
      <c r="G6" s="14"/>
      <c r="H6" s="13"/>
      <c r="I6" s="15"/>
      <c r="J6" s="13"/>
      <c r="L6" s="206"/>
      <c r="N6"/>
      <c r="O6"/>
    </row>
    <row r="7" spans="1:18" ht="51.75" thickBot="1" x14ac:dyDescent="0.3">
      <c r="A7" s="214" t="s">
        <v>1</v>
      </c>
      <c r="B7" s="215"/>
      <c r="C7" s="216"/>
      <c r="D7" s="20" t="s">
        <v>77</v>
      </c>
      <c r="E7" s="20" t="s">
        <v>47</v>
      </c>
      <c r="F7" s="105" t="s">
        <v>81</v>
      </c>
      <c r="G7" s="20" t="s">
        <v>79</v>
      </c>
      <c r="H7" s="23" t="s">
        <v>4</v>
      </c>
      <c r="I7" s="106" t="s">
        <v>80</v>
      </c>
      <c r="J7" s="22" t="s">
        <v>6</v>
      </c>
      <c r="K7" s="1"/>
      <c r="L7" s="206"/>
      <c r="M7" s="1"/>
      <c r="N7" s="232" t="s">
        <v>62</v>
      </c>
      <c r="O7" s="233"/>
      <c r="P7" s="234"/>
      <c r="Q7" s="235"/>
      <c r="R7" t="s">
        <v>95</v>
      </c>
    </row>
    <row r="8" spans="1:18" ht="15" customHeight="1" thickTop="1" x14ac:dyDescent="0.25">
      <c r="A8" s="25"/>
      <c r="B8" s="26"/>
      <c r="C8" s="27"/>
      <c r="D8" s="10"/>
      <c r="E8" s="10"/>
      <c r="F8" s="28"/>
      <c r="G8" s="29"/>
      <c r="H8" s="30"/>
      <c r="I8" s="31"/>
      <c r="J8" s="28"/>
      <c r="K8" s="1"/>
      <c r="L8" s="206"/>
      <c r="M8" s="1"/>
      <c r="N8" s="239">
        <f>SUM(O8:O11)</f>
        <v>0</v>
      </c>
      <c r="O8" s="164"/>
      <c r="P8" s="162" t="s">
        <v>58</v>
      </c>
      <c r="Q8" s="81">
        <f>O8</f>
        <v>0</v>
      </c>
    </row>
    <row r="9" spans="1:18" ht="15" customHeight="1" x14ac:dyDescent="0.25">
      <c r="A9" s="32" t="s">
        <v>7</v>
      </c>
      <c r="B9" s="33"/>
      <c r="C9" s="34"/>
      <c r="D9" s="35"/>
      <c r="E9" s="35">
        <v>1</v>
      </c>
      <c r="F9" s="36">
        <v>0</v>
      </c>
      <c r="G9" s="37">
        <f>E9*F9</f>
        <v>0</v>
      </c>
      <c r="H9" s="38">
        <v>5.5E-2</v>
      </c>
      <c r="I9" s="39">
        <f>H9*G9</f>
        <v>0</v>
      </c>
      <c r="J9" s="36">
        <f>G9+G9*H9</f>
        <v>0</v>
      </c>
      <c r="K9" s="1"/>
      <c r="L9" s="206"/>
      <c r="M9" s="1"/>
      <c r="N9" s="240"/>
      <c r="O9" s="165"/>
      <c r="P9" s="163" t="s">
        <v>59</v>
      </c>
      <c r="Q9" s="81">
        <f>Q8+O9</f>
        <v>0</v>
      </c>
    </row>
    <row r="10" spans="1:18" ht="15" customHeight="1" x14ac:dyDescent="0.25">
      <c r="A10" s="40" t="s">
        <v>8</v>
      </c>
      <c r="B10" s="25"/>
      <c r="C10" s="27"/>
      <c r="D10" s="10"/>
      <c r="E10" s="40"/>
      <c r="F10" s="41"/>
      <c r="G10" s="42">
        <f>G9</f>
        <v>0</v>
      </c>
      <c r="H10" s="43"/>
      <c r="I10" s="44">
        <f t="shared" ref="I10:J10" si="0">I9</f>
        <v>0</v>
      </c>
      <c r="J10" s="44">
        <f t="shared" si="0"/>
        <v>0</v>
      </c>
      <c r="K10" s="1"/>
      <c r="L10" s="206"/>
      <c r="M10" s="1"/>
      <c r="N10" s="240"/>
      <c r="O10" s="165"/>
      <c r="P10" s="163" t="s">
        <v>60</v>
      </c>
      <c r="Q10" s="81">
        <f t="shared" ref="Q10:Q11" si="1">Q9+O10</f>
        <v>0</v>
      </c>
    </row>
    <row r="11" spans="1:18" ht="15" customHeight="1" thickBot="1" x14ac:dyDescent="0.3">
      <c r="A11" s="32" t="s">
        <v>40</v>
      </c>
      <c r="B11" s="45">
        <v>0</v>
      </c>
      <c r="C11" s="46">
        <f>D11</f>
        <v>10</v>
      </c>
      <c r="D11" s="47">
        <f t="shared" ref="D11:D16" si="2">P32-O32</f>
        <v>10</v>
      </c>
      <c r="E11" s="48">
        <f t="shared" ref="E11:E17" si="3">IF($B$5&lt;=P31,0,IF($B$5&gt;P32,D11,$B$5-P31))</f>
        <v>0</v>
      </c>
      <c r="F11" s="36">
        <f t="shared" ref="F11:F17" si="4">Q32</f>
        <v>0</v>
      </c>
      <c r="G11" s="37">
        <f t="shared" ref="G11:G22" si="5">E11*F11</f>
        <v>0</v>
      </c>
      <c r="H11" s="38">
        <v>5.5E-2</v>
      </c>
      <c r="I11" s="39">
        <f t="shared" ref="I11:I27" si="6">H11*G11</f>
        <v>0</v>
      </c>
      <c r="J11" s="36">
        <f t="shared" ref="J11:J17" si="7">G11+G11*H11</f>
        <v>0</v>
      </c>
      <c r="K11" s="1"/>
      <c r="L11" s="206"/>
      <c r="M11" s="1"/>
      <c r="N11" s="241"/>
      <c r="O11" s="166"/>
      <c r="P11" s="163" t="s">
        <v>61</v>
      </c>
      <c r="Q11" s="81">
        <f t="shared" si="1"/>
        <v>0</v>
      </c>
    </row>
    <row r="12" spans="1:18" ht="15" customHeight="1" thickTop="1" x14ac:dyDescent="0.25">
      <c r="A12" s="32" t="s">
        <v>40</v>
      </c>
      <c r="B12" s="45">
        <f>D11+B11</f>
        <v>10</v>
      </c>
      <c r="C12" s="46">
        <f>C11+D12</f>
        <v>28</v>
      </c>
      <c r="D12" s="47">
        <f t="shared" si="2"/>
        <v>18</v>
      </c>
      <c r="E12" s="48">
        <f t="shared" si="3"/>
        <v>0</v>
      </c>
      <c r="F12" s="124">
        <f t="shared" si="4"/>
        <v>1.1988000000000001</v>
      </c>
      <c r="G12" s="37">
        <f t="shared" si="5"/>
        <v>0</v>
      </c>
      <c r="H12" s="38">
        <v>5.5E-2</v>
      </c>
      <c r="I12" s="39">
        <f t="shared" si="6"/>
        <v>0</v>
      </c>
      <c r="J12" s="36">
        <f t="shared" si="7"/>
        <v>0</v>
      </c>
      <c r="K12" s="1"/>
      <c r="L12" s="206"/>
      <c r="M12" s="1"/>
      <c r="N12" s="223" t="str">
        <f>IF(SUM(O8:O11)&gt;B5,"Attention, la consommation totale trimestrielle
est supérieure à la consommation annuelle.",IF(SUM(O8:O11)&lt;B5,"Attention, la consommation totale trimestrielle
est inférieure à la consommation annuelle.","OK"))</f>
        <v>OK</v>
      </c>
      <c r="O12" s="224"/>
      <c r="P12" s="225"/>
      <c r="Q12" s="226"/>
    </row>
    <row r="13" spans="1:18" ht="15" customHeight="1" x14ac:dyDescent="0.25">
      <c r="A13" s="32" t="s">
        <v>40</v>
      </c>
      <c r="B13" s="45">
        <f t="shared" ref="B13:B16" si="8">D12+B12</f>
        <v>28</v>
      </c>
      <c r="C13" s="46">
        <f t="shared" ref="C13:C16" si="9">C12+D13</f>
        <v>86</v>
      </c>
      <c r="D13" s="47">
        <f t="shared" si="2"/>
        <v>58</v>
      </c>
      <c r="E13" s="48">
        <f t="shared" si="3"/>
        <v>0</v>
      </c>
      <c r="F13" s="124">
        <f t="shared" si="4"/>
        <v>1.3320000000000001</v>
      </c>
      <c r="G13" s="37">
        <f t="shared" si="5"/>
        <v>0</v>
      </c>
      <c r="H13" s="38">
        <v>5.5E-2</v>
      </c>
      <c r="I13" s="39">
        <f t="shared" si="6"/>
        <v>0</v>
      </c>
      <c r="J13" s="36">
        <f t="shared" si="7"/>
        <v>0</v>
      </c>
      <c r="K13" s="1"/>
      <c r="L13" s="206"/>
      <c r="M13" s="1"/>
      <c r="N13" s="227"/>
      <c r="O13" s="228"/>
      <c r="P13" s="228"/>
      <c r="Q13" s="229"/>
    </row>
    <row r="14" spans="1:18" ht="15" customHeight="1" x14ac:dyDescent="0.25">
      <c r="A14" s="32" t="s">
        <v>40</v>
      </c>
      <c r="B14" s="45">
        <f t="shared" si="8"/>
        <v>86</v>
      </c>
      <c r="C14" s="46">
        <f t="shared" si="9"/>
        <v>101</v>
      </c>
      <c r="D14" s="47">
        <f t="shared" si="2"/>
        <v>15</v>
      </c>
      <c r="E14" s="48">
        <f t="shared" si="3"/>
        <v>0</v>
      </c>
      <c r="F14" s="124">
        <f t="shared" si="4"/>
        <v>1.3720000000000001</v>
      </c>
      <c r="G14" s="37">
        <f t="shared" si="5"/>
        <v>0</v>
      </c>
      <c r="H14" s="38">
        <v>5.5E-2</v>
      </c>
      <c r="I14" s="39">
        <f t="shared" si="6"/>
        <v>0</v>
      </c>
      <c r="J14" s="36">
        <f t="shared" si="7"/>
        <v>0</v>
      </c>
      <c r="K14" s="1"/>
      <c r="L14" s="206"/>
      <c r="M14" s="1"/>
      <c r="N14" s="236" t="s">
        <v>63</v>
      </c>
      <c r="O14" s="101">
        <f>O26</f>
        <v>0</v>
      </c>
      <c r="P14" s="82" t="s">
        <v>58</v>
      </c>
      <c r="Q14" s="155">
        <f>O14</f>
        <v>0</v>
      </c>
    </row>
    <row r="15" spans="1:18" ht="15" customHeight="1" x14ac:dyDescent="0.25">
      <c r="A15" s="32" t="s">
        <v>40</v>
      </c>
      <c r="B15" s="45">
        <f t="shared" si="8"/>
        <v>101</v>
      </c>
      <c r="C15" s="46">
        <f t="shared" si="9"/>
        <v>131</v>
      </c>
      <c r="D15" s="47">
        <f t="shared" si="2"/>
        <v>30</v>
      </c>
      <c r="E15" s="48">
        <f t="shared" si="3"/>
        <v>0</v>
      </c>
      <c r="F15" s="124">
        <f t="shared" si="4"/>
        <v>1.42</v>
      </c>
      <c r="G15" s="37">
        <f t="shared" si="5"/>
        <v>0</v>
      </c>
      <c r="H15" s="38">
        <v>5.5E-2</v>
      </c>
      <c r="I15" s="39">
        <f t="shared" si="6"/>
        <v>0</v>
      </c>
      <c r="J15" s="36">
        <f t="shared" si="7"/>
        <v>0</v>
      </c>
      <c r="K15" s="1"/>
      <c r="L15" s="206"/>
      <c r="M15" s="1"/>
      <c r="N15" s="237"/>
      <c r="O15" s="101">
        <f>P26</f>
        <v>0</v>
      </c>
      <c r="P15" s="82" t="s">
        <v>59</v>
      </c>
      <c r="Q15" s="155">
        <f>Q14+O15</f>
        <v>0</v>
      </c>
    </row>
    <row r="16" spans="1:18" ht="15" customHeight="1" x14ac:dyDescent="0.25">
      <c r="A16" s="32" t="s">
        <v>40</v>
      </c>
      <c r="B16" s="45">
        <f t="shared" si="8"/>
        <v>131</v>
      </c>
      <c r="C16" s="46">
        <f t="shared" si="9"/>
        <v>140</v>
      </c>
      <c r="D16" s="47">
        <f t="shared" si="2"/>
        <v>9</v>
      </c>
      <c r="E16" s="48">
        <f t="shared" si="3"/>
        <v>0</v>
      </c>
      <c r="F16" s="124">
        <f t="shared" si="4"/>
        <v>1.4919</v>
      </c>
      <c r="G16" s="37">
        <f t="shared" si="5"/>
        <v>0</v>
      </c>
      <c r="H16" s="38">
        <v>5.5E-2</v>
      </c>
      <c r="I16" s="39">
        <f t="shared" si="6"/>
        <v>0</v>
      </c>
      <c r="J16" s="36">
        <f t="shared" si="7"/>
        <v>0</v>
      </c>
      <c r="K16" s="1"/>
      <c r="L16" s="206"/>
      <c r="M16" s="1"/>
      <c r="N16" s="237"/>
      <c r="O16" s="101">
        <f>Q26</f>
        <v>0</v>
      </c>
      <c r="P16" s="82" t="s">
        <v>60</v>
      </c>
      <c r="Q16" s="155">
        <f t="shared" ref="Q16:Q17" si="10">Q15+O16</f>
        <v>0</v>
      </c>
    </row>
    <row r="17" spans="1:19" ht="15" customHeight="1" x14ac:dyDescent="0.25">
      <c r="A17" s="35" t="s">
        <v>40</v>
      </c>
      <c r="B17" s="49" t="s">
        <v>49</v>
      </c>
      <c r="C17" s="50">
        <f>C16</f>
        <v>140</v>
      </c>
      <c r="D17" s="48">
        <f>IF(B5&gt;P37,B5-P37,0)</f>
        <v>0</v>
      </c>
      <c r="E17" s="48">
        <f t="shared" si="3"/>
        <v>0</v>
      </c>
      <c r="F17" s="124">
        <f t="shared" si="4"/>
        <v>1.5366</v>
      </c>
      <c r="G17" s="37">
        <f t="shared" si="5"/>
        <v>0</v>
      </c>
      <c r="H17" s="38">
        <v>5.5E-2</v>
      </c>
      <c r="I17" s="39">
        <f t="shared" si="6"/>
        <v>0</v>
      </c>
      <c r="J17" s="36">
        <f t="shared" si="7"/>
        <v>0</v>
      </c>
      <c r="K17" s="1"/>
      <c r="L17" s="206"/>
      <c r="M17" s="1"/>
      <c r="N17" s="238"/>
      <c r="O17" s="101">
        <f>R26</f>
        <v>0</v>
      </c>
      <c r="P17" s="82" t="s">
        <v>61</v>
      </c>
      <c r="Q17" s="155">
        <f t="shared" si="10"/>
        <v>0</v>
      </c>
    </row>
    <row r="18" spans="1:19" ht="15" customHeight="1" x14ac:dyDescent="0.25">
      <c r="A18" s="40" t="s">
        <v>12</v>
      </c>
      <c r="B18" s="26"/>
      <c r="C18" s="27"/>
      <c r="D18" s="10"/>
      <c r="E18" s="10"/>
      <c r="F18" s="44"/>
      <c r="G18" s="51">
        <f>SUM(G11:G17)</f>
        <v>0</v>
      </c>
      <c r="H18" s="43"/>
      <c r="I18" s="44">
        <f t="shared" ref="I18:J18" si="11">SUM(I11:I17)</f>
        <v>0</v>
      </c>
      <c r="J18" s="44">
        <f t="shared" si="11"/>
        <v>0</v>
      </c>
      <c r="K18" s="1"/>
      <c r="L18" s="206"/>
      <c r="M18" s="1"/>
      <c r="N18" s="84"/>
      <c r="O18" s="13"/>
      <c r="P18" s="13"/>
      <c r="Q18" s="85"/>
    </row>
    <row r="19" spans="1:19" ht="15" customHeight="1" x14ac:dyDescent="0.25">
      <c r="A19" s="52" t="s">
        <v>50</v>
      </c>
      <c r="B19" s="53"/>
      <c r="C19" s="54"/>
      <c r="D19" s="55"/>
      <c r="E19" s="55"/>
      <c r="F19" s="56"/>
      <c r="G19" s="57">
        <f>G18+G10</f>
        <v>0</v>
      </c>
      <c r="H19" s="58"/>
      <c r="I19" s="56">
        <f t="shared" ref="I19:J19" si="12">I18+I10</f>
        <v>0</v>
      </c>
      <c r="J19" s="56">
        <f t="shared" si="12"/>
        <v>0</v>
      </c>
      <c r="K19" s="1"/>
      <c r="L19" s="206"/>
      <c r="M19" s="1"/>
      <c r="N19" s="86"/>
      <c r="O19" s="102" t="s">
        <v>64</v>
      </c>
      <c r="P19" s="102" t="s">
        <v>68</v>
      </c>
      <c r="Q19" s="102" t="s">
        <v>69</v>
      </c>
      <c r="R19" s="103" t="s">
        <v>75</v>
      </c>
      <c r="S19" s="102" t="s">
        <v>74</v>
      </c>
    </row>
    <row r="20" spans="1:19" ht="15" customHeight="1" x14ac:dyDescent="0.25">
      <c r="A20" s="59" t="s">
        <v>16</v>
      </c>
      <c r="B20" s="32"/>
      <c r="C20" s="34"/>
      <c r="D20" s="35"/>
      <c r="E20" s="48">
        <f>$B$5</f>
        <v>0</v>
      </c>
      <c r="F20" s="36">
        <v>0.6</v>
      </c>
      <c r="G20" s="60">
        <f t="shared" si="5"/>
        <v>0</v>
      </c>
      <c r="H20" s="38">
        <v>0</v>
      </c>
      <c r="I20" s="39">
        <f t="shared" si="6"/>
        <v>0</v>
      </c>
      <c r="J20" s="36">
        <f>G20+G20*H20</f>
        <v>0</v>
      </c>
      <c r="K20" s="1"/>
      <c r="L20" s="206"/>
      <c r="M20" s="1"/>
      <c r="N20" s="82" t="s">
        <v>70</v>
      </c>
      <c r="O20" s="87">
        <f>IF(Q8&lt;=C11,O8*F11,IF(Q8&lt;=C12,D11*F11+(Q8-C11)*F12,IF(Q8&lt;=C13,D11*F11+D12*F12+(Q8-C12)*F13,IF(Q8&lt;=C14,D11*F11+D12*F12+D13*F13+(Q8-C13)*F14,IF(Q8&lt;=C15,D11*F11+D12*F12+D13*F13+D14*F14+(Q8-C14)*F15,IF(Q8&lt;=C16,D11*F11+D12*F12+D13*F13+D14*F14+D15*F15+(Q8-C15)*F16,D11*F11+D12*F12+D13*F13+D14*F14+D15*F15+D16*F16+(Q8-C16)*F17))))))</f>
        <v>0</v>
      </c>
      <c r="P20" s="88">
        <f>IF(Q9&lt;=$C$11,(Q9-Q8)*$F$11,IF(Q9&lt;=$C$12,IF(Q8&lt;$C$11,($C$11-Q8)*$F$11+(Q9-$C$11)*$F$12,(Q9-Q8)*$F$12),IF(Q9&lt;=$C$13,IF(Q8&lt;$C$11,($C$11-Q8)*$F$11+$D$12*$F$12+(Q9-$C$12)*$F$13,IF(Q8&lt;$C$12,($C$12-Q8)*$F$12+(Q9-$C$12)*$F$13,(Q9-Q8)*$F$13)),IF(Q9&lt;=$C$14,IF(Q8&lt;$C$11,($C$11-Q8)*$F$11+$D$12*$F$12+$D$13*$F$13+(Q9-$C$13)*$F$14,IF(Q8&lt;$C$12,($C$12-Q8)*$F$12+$D$13*$F$13+(Q9-$C$13)*$F$14,IF(Q8&lt;$C$13,($C$13-Q8)*$F$13+(Q9-$C$13)*$F$14,(Q9-Q8)*$F$14))),IF(Q9&lt;=$C$15,IF(Q8&lt;$C$11,($C$11-Q8)*$F$11+$D$12*$F$12+$D$13*$F$13+$D$14*$F$14+(Q9-$C$14)*$F$15,IF(Q8&lt;$C$12,($C$12-Q8)*$F$12+$D$13*$F$13+$D$14*$F$14+(Q9-$C$14)*$F$15,IF(Q8&lt;$C$13,($C$13-Q8)*$F$13+$D$14*$F$14+(Q9-$C$14)*$F$15,IF(Q8&lt;$C$14,($C$14-Q8)*$F$14+(Q9-$C$14)*$F$15,(Q9-Q8)*$F$15)))),IF(Q9&lt;=$C$16,IF(Q8&lt;$C$11,($C$11-Q8)*$F$11+$D$12*$F$12+$D$13*$F$13+$D$14*$F$14+$D$15*$F$15+(Q9-$C$15)*$F$16,IF(Q8&lt;$C$12,($C$12-Q8)*$F$12+$D$13*$F$13+$D$14*$F$14+$D$15*$F$15+(Q9-$C$15)*$F$16,IF(Q8&lt;$C$13,($C$13-Q8)*$F$13+$D$14*$F$14+$D$15*$F$15+(Q9-$C$15)*$F$16,IF(Q8&lt;$C$14,($C$14-Q8)*$F$14+$D$15*$F$15+(Q9-$C$15)*$F$16,IF(Q8&lt;$C$15,($C$15-Q8)*$F$15+(Q9-$C$15)*$F$16,(Q9-Q8)*$F$16))))),IF(Q8&lt;$C$11,($C$11-Q8)*$F$11+$D$12*$F$12+$D$13*$F$13+$D$14*$F$14+$D$15*$F$15+$D$16*$F$16+(Q9-$C$16)*$F$17,IF(Q8&lt;$C$12,($C$12-Q8)*$F$12+$D$13*$F$13+$D$14*$F$14+$D$15*$F$15+$D$16*$F$16+(Q9-$C$16)*$F$17,IF(Q8&lt;$C$13,($C$13-Q8)*$F$13+$D$14*$F$14+$D$15*$F$15+$D$16*$F$16+(Q9-$C$16)*$F$17,IF(Q8&lt;$C$14,($C$14-Q8)*$F$14+$D$15*$F$15+$D$16*$F$16+(Q9-$C$16)*$F$17,IF(Q8&lt;$C$15,($C$15-Q8)*$F$15+$D$16*$F$16+(Q9-$C$16)*$F$17,IF(Q8&lt;$C$16,($C$16-Q8)*$F$16+(Q9-$C$16)*$F$17,(Q9-Q8)*$F$17))))))))))))</f>
        <v>0</v>
      </c>
      <c r="Q20" s="88">
        <f>IF(Q10&lt;=$C$11,(Q10-Q9)*$F$11,IF(Q10&lt;=$C$12,IF(Q9&lt;$C$11,($C$11-Q9)*$F$11+(Q10-$C$11)*$F$12,(Q10-Q9)*$F$12),IF(Q10&lt;=$C$13,IF(Q9&lt;$C$11,($C$11-Q9)*$F$11+$D$12*$F$12+(Q10-$C$12)*$F$13,IF(Q9&lt;$C$12,($C$12-Q9)*$F$12+(Q10-$C$12)*$F$13,(Q10-Q9)*$F$13)),IF(Q10&lt;=$C$14,IF(Q9&lt;$C$11,($C$11-Q9)*$F$11+$D$12*$F$12+$D$13*$F$13+(Q10-$C$13)*$F$14,IF(Q9&lt;$C$12,($C$12-Q9)*$F$12+$D$13*$F$13+(Q10-$C$13)*$F$14,IF(Q9&lt;$C$13,($C$13-Q9)*$F$13+(Q10-$C$13)*$F$14,(Q10-Q9)*$F$14))),IF(Q10&lt;=$C$15,IF(Q9&lt;$C$11,($C$11-Q9)*$F$11+$D$12*$F$12+$D$13*$F$13+$D$14*$F$14+(Q10-$C$14)*$F$15,IF(Q9&lt;$C$12,($C$12-Q9)*$F$12+$D$13*$F$13+$D$14*$F$14+(Q10-$C$14)*$F$15,IF(Q9&lt;$C$13,($C$13-Q9)*$F$13+$D$14*$F$14+(Q10-$C$14)*$F$15,IF(Q9&lt;$C$14,($C$14-Q9)*$F$14+(Q10-$C$14)*$F$15,(Q10-Q9)*$F$15)))),IF(Q10&lt;=$C$16,IF(Q9&lt;$C$11,($C$11-Q9)*$F$11+$D$12*$F$12+$D$13*$F$13+$D$14*$F$14+$D$15*$F$15+(Q10-$C$15)*$F$16,IF(Q9&lt;$C$12,($C$12-Q9)*$F$12+$D$13*$F$13+$D$14*$F$14+$D$15*$F$15+(Q10-$C$15)*$F$16,IF(Q9&lt;$C$13,($C$13-Q9)*$F$13+$D$14*$F$14+$D$15*$F$15+(Q10-$C$15)*$F$16,IF(Q9&lt;$C$14,($C$14-Q9)*$F$14+$D$15*$F$15+(Q10-$C$15)*$F$16,IF(Q9&lt;$C$15,($C$15-Q9)*$F$15+(Q10-$C$15)*$F$16,(Q10-Q9)*$F$16))))),IF(Q9&lt;$C$11,($C$11-Q9)*$F$11+$D$12*$F$12+$D$13*$F$13+$D$14*$F$14+$D$15*$F$15+$D$16*$F$16+(Q10-$C$16)*$F$17,IF(Q9&lt;$C$12,($C$12-Q9)*$F$12+$D$13*$F$13+$D$14*$F$14+$D$15*$F$15+$D$16*$F$16+(Q10-$C$16)*$F$17,IF(Q9&lt;$C$13,($C$13-Q9)*$F$13+$D$14*$F$14+$D$15*$F$15+$D$16*$F$16+(Q10-$C$16)*$F$17,IF(Q9&lt;$C$14,($C$14-Q9)*$F$14+$D$15*$F$15+$D$16*$F$16+(Q10-$C$16)*$F$17,IF(Q9&lt;$C$15,($C$15-Q9)*$F$15+$D$16*$F$16+(Q10-$C$16)*$F$17,IF(Q9&lt;$C$16,($C$16-Q9)*$F$16+(Q10-$C$16)*$F$17,(Q10-Q9)*$F$17))))))))))))</f>
        <v>0</v>
      </c>
      <c r="R20" s="88">
        <f>IF(Q11&lt;=$C$11,(Q11-Q10)*$F$11,IF(Q11&lt;=$C$12,IF(Q10&lt;$C$11,($C$11-Q10)*$F$11+(Q11-$C$11)*$F$12,(Q11-Q10)*$F$12),IF(Q11&lt;=$C$13,IF(Q10&lt;$C$11,($C$11-Q10)*$F$11+$D$12*$F$12+(Q11-$C$12)*$F$13,IF(Q10&lt;$C$12,($C$12-Q10)*$F$12+(Q11-$C$12)*$F$13,(Q11-Q10)*$F$13)),IF(Q11&lt;=$C$14,IF(Q10&lt;$C$11,($C$11-Q10)*$F$11+$D$12*$F$12+$D$13*$F$13+(Q11-$C$13)*$F$14,IF(Q10&lt;$C$12,($C$12-Q10)*$F$12+$D$13*$F$13+(Q11-$C$13)*$F$14,IF(Q10&lt;$C$13,($C$13-Q10)*$F$13+(Q11-$C$13)*$F$14,(Q11-Q10)*$F$14))),IF(Q11&lt;=$C$15,IF(Q10&lt;$C$11,($C$11-Q10)*$F$11+$D$12*$F$12+$D$13*$F$13+$D$14*$F$14+(Q11-$C$14)*$F$15,IF(Q10&lt;$C$12,($C$12-Q10)*$F$12+$D$13*$F$13+$D$14*$F$14+(Q11-$C$14)*$F$15,IF(Q10&lt;$C$13,($C$13-Q10)*$F$13+$D$14*$F$14+(Q11-$C$14)*$F$15,IF(Q10&lt;$C$14,($C$14-Q10)*$F$14+(Q11-$C$14)*$F$15,(Q11-Q10)*$F$15)))),IF(Q11&lt;=$C$16,IF(Q10&lt;$C$11,($C$11-Q10)*$F$11+$D$12*$F$12+$D$13*$F$13+$D$14*$F$14+$D$15*$F$15+(Q11-$C$15)*$F$16,IF(Q10&lt;$C$12,($C$12-Q10)*$F$12+$D$13*$F$13+$D$14*$F$14+$D$15*$F$15+(Q11-$C$15)*$F$16,IF(Q10&lt;$C$13,($C$13-Q10)*$F$13+$D$14*$F$14+$D$15*$F$15+(Q11-$C$15)*$F$16,IF(Q10&lt;$C$14,($C$14-Q10)*$F$14+$D$15*$F$15+(Q11-$C$15)*$F$16,IF(Q10&lt;$C$15,($C$15-Q10)*$F$15+(Q11-$C$15)*$F$16,(Q11-Q10)*$F$16))))),IF(Q10&lt;$C$11,($C$11-Q10)*$F$11+$D$12*$F$12+$D$13*$F$13+$D$14*$F$14+$D$15*$F$15+$D$16*$F$16+(Q11-$C$16)*$F$17,IF(Q10&lt;$C$12,($C$12-Q10)*$F$12+$D$13*$F$13+$D$14*$F$14+$D$15*$F$15+$D$16*$F$16+(Q11-$C$16)*$F$17,IF(Q10&lt;$C$13,($C$13-Q10)*$F$13+$D$14*$F$14+$D$15*$F$15+$D$16*$F$16+(Q11-$C$16)*$F$17,IF(Q10&lt;$C$14,($C$14-Q10)*$F$14+$D$15*$F$15+$D$16*$F$16+(Q11-$C$16)*$F$17,IF(Q10&lt;$C$15,($C$15-Q10)*$F$15+$D$16*$F$16+(Q11-$C$16)*$F$17,IF(Q10&lt;$C$16,($C$16-Q10)*$F$16+(Q11-$C$16)*$F$17,(Q11-Q10)*$F$17))))))))))))</f>
        <v>0</v>
      </c>
      <c r="S20" s="99">
        <f t="shared" ref="S20:S26" si="13">SUM(O20:R20)</f>
        <v>0</v>
      </c>
    </row>
    <row r="21" spans="1:19" ht="15" customHeight="1" x14ac:dyDescent="0.25">
      <c r="A21" s="59" t="s">
        <v>18</v>
      </c>
      <c r="B21" s="32"/>
      <c r="C21" s="34"/>
      <c r="D21" s="35"/>
      <c r="E21" s="48">
        <f>$B$5</f>
        <v>0</v>
      </c>
      <c r="F21" s="127">
        <v>0.63344999999999996</v>
      </c>
      <c r="G21" s="60">
        <f t="shared" si="5"/>
        <v>0</v>
      </c>
      <c r="H21" s="38">
        <v>0.1</v>
      </c>
      <c r="I21" s="39">
        <f t="shared" si="6"/>
        <v>0</v>
      </c>
      <c r="J21" s="36">
        <f>G21+G21*H21</f>
        <v>0</v>
      </c>
      <c r="K21" s="1"/>
      <c r="L21" s="206"/>
      <c r="M21" s="1"/>
      <c r="N21" s="10" t="s">
        <v>66</v>
      </c>
      <c r="O21" s="11">
        <f>$H$11*O20</f>
        <v>0</v>
      </c>
      <c r="P21" s="11">
        <f>$H$11*P20</f>
        <v>0</v>
      </c>
      <c r="Q21" s="11">
        <f>$H$11*Q20</f>
        <v>0</v>
      </c>
      <c r="R21" s="11">
        <f>$H$11*R20</f>
        <v>0</v>
      </c>
      <c r="S21" s="12">
        <f t="shared" si="13"/>
        <v>0</v>
      </c>
    </row>
    <row r="22" spans="1:19" ht="15" customHeight="1" x14ac:dyDescent="0.25">
      <c r="A22" s="59" t="s">
        <v>20</v>
      </c>
      <c r="B22" s="32"/>
      <c r="C22" s="34"/>
      <c r="D22" s="35"/>
      <c r="E22" s="48">
        <f>$B$5</f>
        <v>0</v>
      </c>
      <c r="F22" s="124">
        <v>1.4419999999999999</v>
      </c>
      <c r="G22" s="60">
        <f t="shared" si="5"/>
        <v>0</v>
      </c>
      <c r="H22" s="38">
        <v>0.1</v>
      </c>
      <c r="I22" s="39">
        <f t="shared" si="6"/>
        <v>0</v>
      </c>
      <c r="J22" s="36">
        <f>G22+G22*H22</f>
        <v>0</v>
      </c>
      <c r="K22" s="1"/>
      <c r="L22" s="206"/>
      <c r="M22" s="1"/>
      <c r="N22" s="82" t="s">
        <v>71</v>
      </c>
      <c r="O22" s="87">
        <f>$O8*SUM($F$20:$F$22)</f>
        <v>0</v>
      </c>
      <c r="P22" s="87">
        <f>$O9*SUM($F$20:$F$22)</f>
        <v>0</v>
      </c>
      <c r="Q22" s="87">
        <f>$O10*SUM($F$20:$F$22)</f>
        <v>0</v>
      </c>
      <c r="R22" s="87">
        <f>$O11*SUM($F$20:$F$22)</f>
        <v>0</v>
      </c>
      <c r="S22" s="99">
        <f t="shared" si="13"/>
        <v>0</v>
      </c>
    </row>
    <row r="23" spans="1:19" ht="15" customHeight="1" x14ac:dyDescent="0.25">
      <c r="A23" s="43" t="s">
        <v>22</v>
      </c>
      <c r="B23" s="25"/>
      <c r="C23" s="27"/>
      <c r="D23" s="10"/>
      <c r="E23" s="61"/>
      <c r="F23" s="128"/>
      <c r="G23" s="51">
        <f>SUM(G20:G22)</f>
        <v>0</v>
      </c>
      <c r="H23" s="43"/>
      <c r="I23" s="44">
        <f t="shared" ref="I23:J23" si="14">SUM(I20:I22)</f>
        <v>0</v>
      </c>
      <c r="J23" s="44">
        <f t="shared" si="14"/>
        <v>0</v>
      </c>
      <c r="K23" s="1"/>
      <c r="L23" s="206"/>
      <c r="M23" s="1"/>
      <c r="N23" s="10" t="s">
        <v>65</v>
      </c>
      <c r="O23" s="11">
        <f>$O8*$H$20*$F$20+$O8*$H$21*$F$21+$O8*$H$22*$F$22</f>
        <v>0</v>
      </c>
      <c r="P23" s="11">
        <f>$O9*$H$20*$F$20+$O9*$H$21*$F$21+$O9*$H$22*$F$22</f>
        <v>0</v>
      </c>
      <c r="Q23" s="11">
        <f>$O10*$H$20*$F$20+$O10*$H$21*$F$21+$O10*$H$22*$F$22</f>
        <v>0</v>
      </c>
      <c r="R23" s="11">
        <f>$O11*$H$20*$F$20+$O11*$H$21*$F$21+$O11*$H$22*$F$22</f>
        <v>0</v>
      </c>
      <c r="S23" s="12">
        <f t="shared" si="13"/>
        <v>0</v>
      </c>
    </row>
    <row r="24" spans="1:19" ht="15" customHeight="1" x14ac:dyDescent="0.25">
      <c r="A24" s="32" t="s">
        <v>24</v>
      </c>
      <c r="B24" s="32"/>
      <c r="C24" s="34"/>
      <c r="D24" s="35"/>
      <c r="E24" s="48">
        <f>$B$5</f>
        <v>0</v>
      </c>
      <c r="F24" s="124">
        <f>IF(OR(F5="Bagnolet",F5="Montreuil",F5="Les Lilas",F5="Le Pré Saint-Gervais"),0.38,0.42)</f>
        <v>0.42</v>
      </c>
      <c r="G24" s="60">
        <f t="shared" ref="G24:G27" si="15">E24*F24</f>
        <v>0</v>
      </c>
      <c r="H24" s="38">
        <v>5.5E-2</v>
      </c>
      <c r="I24" s="39">
        <f t="shared" si="6"/>
        <v>0</v>
      </c>
      <c r="J24" s="36">
        <f>G24+G24*H24</f>
        <v>0</v>
      </c>
      <c r="K24" s="1"/>
      <c r="L24" s="206"/>
      <c r="M24" s="1"/>
      <c r="N24" s="82" t="s">
        <v>72</v>
      </c>
      <c r="O24" s="87">
        <f>$O8*SUM($F$24:$F$27)</f>
        <v>0</v>
      </c>
      <c r="P24" s="87">
        <f>$O9*SUM($F$24:$F$27)</f>
        <v>0</v>
      </c>
      <c r="Q24" s="87">
        <f>$O10*SUM($F$24:$F$27)</f>
        <v>0</v>
      </c>
      <c r="R24" s="87">
        <f>$O11*SUM($F$24:$F$27)</f>
        <v>0</v>
      </c>
      <c r="S24" s="99">
        <f t="shared" si="13"/>
        <v>0</v>
      </c>
    </row>
    <row r="25" spans="1:19" ht="15" customHeight="1" x14ac:dyDescent="0.25">
      <c r="A25" s="32" t="s">
        <v>25</v>
      </c>
      <c r="B25" s="32"/>
      <c r="C25" s="34"/>
      <c r="D25" s="35"/>
      <c r="E25" s="48">
        <f>$B$5</f>
        <v>0</v>
      </c>
      <c r="F25" s="124">
        <v>0.185</v>
      </c>
      <c r="G25" s="60">
        <f t="shared" si="15"/>
        <v>0</v>
      </c>
      <c r="H25" s="38">
        <v>0</v>
      </c>
      <c r="I25" s="39">
        <f t="shared" si="6"/>
        <v>0</v>
      </c>
      <c r="J25" s="36">
        <f>G25+G25*H25</f>
        <v>0</v>
      </c>
      <c r="K25" s="1"/>
      <c r="L25" s="206"/>
      <c r="M25" s="1"/>
      <c r="N25" s="10" t="s">
        <v>67</v>
      </c>
      <c r="O25" s="11">
        <f>$O8*$H$24*$F$24+$O8*$H$25*$F$25+$O8*$H$26*$F$26+$O8*$H$27*$F$27</f>
        <v>0</v>
      </c>
      <c r="P25" s="11">
        <f>$O9*$H$24*$F$24+$O9*$H$25*$F$25+$O9*$H$26*$F$26+$O9*$H$27*$F$27</f>
        <v>0</v>
      </c>
      <c r="Q25" s="11">
        <f>$O10*$H$24*$F$24+$O10*$H$25*$F$25+$O10*$H$26*$F$26+$O10*$H$27*$F$27</f>
        <v>0</v>
      </c>
      <c r="R25" s="11">
        <f>$O11*$H$24*$F$24+$O11*$H$25*$F$25+$O11*$H$26*$F$26+$O11*$H$27*$F$27</f>
        <v>0</v>
      </c>
      <c r="S25" s="12">
        <f t="shared" si="13"/>
        <v>0</v>
      </c>
    </row>
    <row r="26" spans="1:19" ht="15" customHeight="1" x14ac:dyDescent="0.25">
      <c r="A26" s="59" t="s">
        <v>26</v>
      </c>
      <c r="B26" s="33"/>
      <c r="C26" s="34"/>
      <c r="D26" s="35"/>
      <c r="E26" s="48">
        <f>$B$5</f>
        <v>0</v>
      </c>
      <c r="F26" s="124">
        <v>1.17E-2</v>
      </c>
      <c r="G26" s="60">
        <f t="shared" si="15"/>
        <v>0</v>
      </c>
      <c r="H26" s="38">
        <v>5.5E-2</v>
      </c>
      <c r="I26" s="39">
        <f t="shared" si="6"/>
        <v>0</v>
      </c>
      <c r="J26" s="36">
        <f>G26+G26*H26</f>
        <v>0</v>
      </c>
      <c r="K26" s="1"/>
      <c r="L26" s="206"/>
      <c r="M26" s="1"/>
      <c r="N26" s="55" t="s">
        <v>29</v>
      </c>
      <c r="O26" s="89">
        <f>SUM(O20:O25)</f>
        <v>0</v>
      </c>
      <c r="P26" s="89">
        <f>SUM(P20:P25)</f>
        <v>0</v>
      </c>
      <c r="Q26" s="89">
        <f>SUM(Q20:Q25)</f>
        <v>0</v>
      </c>
      <c r="R26" s="89">
        <f>SUM(R20:R25)</f>
        <v>0</v>
      </c>
      <c r="S26" s="100">
        <f t="shared" si="13"/>
        <v>0</v>
      </c>
    </row>
    <row r="27" spans="1:19" ht="15" customHeight="1" x14ac:dyDescent="0.25">
      <c r="A27" s="59" t="s">
        <v>27</v>
      </c>
      <c r="B27" s="59"/>
      <c r="C27" s="59"/>
      <c r="D27" s="35"/>
      <c r="E27" s="48">
        <f>$B$5</f>
        <v>0</v>
      </c>
      <c r="F27" s="124">
        <v>1.5599999999999999E-2</v>
      </c>
      <c r="G27" s="60">
        <f t="shared" si="15"/>
        <v>0</v>
      </c>
      <c r="H27" s="38">
        <v>5.5E-2</v>
      </c>
      <c r="I27" s="39">
        <f t="shared" si="6"/>
        <v>0</v>
      </c>
      <c r="J27" s="36">
        <f>G27+G27*H27</f>
        <v>0</v>
      </c>
      <c r="K27" s="1"/>
      <c r="L27" s="206"/>
      <c r="M27" s="1"/>
      <c r="N27" s="13"/>
      <c r="O27" s="13"/>
      <c r="P27" s="84"/>
      <c r="Q27" s="84"/>
      <c r="R27" s="2"/>
    </row>
    <row r="28" spans="1:19" ht="15" customHeight="1" x14ac:dyDescent="0.25">
      <c r="A28" s="40" t="s">
        <v>28</v>
      </c>
      <c r="B28" s="26"/>
      <c r="C28" s="27"/>
      <c r="D28" s="10"/>
      <c r="E28" s="61"/>
      <c r="F28" s="44">
        <f>SUM(F20:F27)</f>
        <v>3.3077499999999995</v>
      </c>
      <c r="G28" s="51">
        <f>SUM(G24:G27)</f>
        <v>0</v>
      </c>
      <c r="H28" s="43"/>
      <c r="I28" s="44">
        <f t="shared" ref="I28:J28" si="16">SUM(I24:I27)</f>
        <v>0</v>
      </c>
      <c r="J28" s="44">
        <f t="shared" si="16"/>
        <v>0</v>
      </c>
      <c r="K28" s="1"/>
      <c r="L28" s="206"/>
      <c r="M28" s="1"/>
      <c r="N28" s="219" t="s">
        <v>57</v>
      </c>
      <c r="O28" s="220"/>
      <c r="P28" s="220"/>
      <c r="Q28" s="221"/>
      <c r="R28" s="2"/>
    </row>
    <row r="29" spans="1:19" ht="15" customHeight="1" x14ac:dyDescent="0.25">
      <c r="A29" s="62" t="s">
        <v>41</v>
      </c>
      <c r="B29" s="63"/>
      <c r="C29" s="64"/>
      <c r="D29" s="65"/>
      <c r="E29" s="65"/>
      <c r="F29" s="66"/>
      <c r="G29" s="67">
        <f>G23+G28</f>
        <v>0</v>
      </c>
      <c r="H29" s="68"/>
      <c r="I29" s="56">
        <f t="shared" ref="I29:J29" si="17">I23+I28</f>
        <v>0</v>
      </c>
      <c r="J29" s="56">
        <f t="shared" si="17"/>
        <v>0</v>
      </c>
      <c r="K29" s="1"/>
      <c r="L29" s="206"/>
      <c r="M29" s="1"/>
      <c r="N29" s="209" t="s">
        <v>46</v>
      </c>
      <c r="O29" s="210"/>
      <c r="P29" s="210"/>
      <c r="Q29" s="211"/>
      <c r="R29" s="2"/>
    </row>
    <row r="30" spans="1:19" ht="15" customHeight="1" x14ac:dyDescent="0.25">
      <c r="A30" s="69" t="s">
        <v>29</v>
      </c>
      <c r="B30" s="33"/>
      <c r="C30" s="34"/>
      <c r="D30" s="35"/>
      <c r="E30" s="35"/>
      <c r="F30" s="70"/>
      <c r="G30" s="71">
        <f>G10+G18+G23+G28</f>
        <v>0</v>
      </c>
      <c r="H30" s="72"/>
      <c r="I30" s="70">
        <f>I10+I18+I23+I28</f>
        <v>0</v>
      </c>
      <c r="J30" s="70">
        <f>J10+J18+J23+J28</f>
        <v>0</v>
      </c>
      <c r="K30" s="1"/>
      <c r="L30" s="206"/>
      <c r="M30" s="1"/>
      <c r="N30" s="90" t="s">
        <v>1</v>
      </c>
      <c r="O30" s="230" t="s">
        <v>73</v>
      </c>
      <c r="P30" s="231"/>
      <c r="Q30" s="90" t="s">
        <v>44</v>
      </c>
      <c r="R30" s="2"/>
    </row>
    <row r="31" spans="1:19" ht="15" customHeight="1" x14ac:dyDescent="0.25">
      <c r="A31" s="13"/>
      <c r="B31" s="13"/>
      <c r="C31" s="13"/>
      <c r="D31" s="15"/>
      <c r="E31" s="13"/>
      <c r="F31" s="19"/>
      <c r="G31" s="14"/>
      <c r="H31" s="13"/>
      <c r="I31" s="15"/>
      <c r="J31" s="13"/>
      <c r="L31" s="206"/>
      <c r="N31" s="92" t="s">
        <v>7</v>
      </c>
      <c r="O31" s="32"/>
      <c r="P31" s="93"/>
      <c r="Q31" s="37">
        <v>0</v>
      </c>
    </row>
    <row r="32" spans="1:19" ht="14.25" customHeight="1" x14ac:dyDescent="0.25">
      <c r="C32" s="13"/>
      <c r="D32" s="15"/>
      <c r="E32" s="218" t="s">
        <v>31</v>
      </c>
      <c r="F32" s="218"/>
      <c r="G32" s="218"/>
      <c r="K32" s="1"/>
      <c r="L32" s="206"/>
      <c r="M32" s="1"/>
      <c r="N32" s="92" t="s">
        <v>11</v>
      </c>
      <c r="O32" s="95">
        <v>0</v>
      </c>
      <c r="P32" s="96">
        <v>10</v>
      </c>
      <c r="Q32" s="104">
        <v>0</v>
      </c>
    </row>
    <row r="33" spans="1:17" ht="14.25" customHeight="1" x14ac:dyDescent="0.25">
      <c r="A33" s="217" t="s">
        <v>30</v>
      </c>
      <c r="B33" s="217"/>
      <c r="C33" s="13"/>
      <c r="D33" s="15"/>
      <c r="E33" s="75" t="s">
        <v>3</v>
      </c>
      <c r="F33" s="76" t="s">
        <v>33</v>
      </c>
      <c r="G33" s="77" t="s">
        <v>5</v>
      </c>
      <c r="I33" s="61" t="s">
        <v>76</v>
      </c>
      <c r="J33" s="80" t="e">
        <f>J30/C5</f>
        <v>#DIV/0!</v>
      </c>
      <c r="K33" s="1"/>
      <c r="L33" s="206"/>
      <c r="M33" s="1"/>
      <c r="N33" s="92" t="s">
        <v>13</v>
      </c>
      <c r="O33" s="95">
        <v>10</v>
      </c>
      <c r="P33" s="96">
        <v>28</v>
      </c>
      <c r="Q33" s="97">
        <v>1.1988000000000001</v>
      </c>
    </row>
    <row r="34" spans="1:17" ht="14.25" customHeight="1" x14ac:dyDescent="0.25">
      <c r="A34" s="73" t="s">
        <v>32</v>
      </c>
      <c r="B34" s="74" t="e">
        <f>J19/J30</f>
        <v>#DIV/0!</v>
      </c>
      <c r="C34" s="13"/>
      <c r="D34" s="15"/>
      <c r="E34" s="78">
        <f>G20+G25</f>
        <v>0</v>
      </c>
      <c r="F34" s="38">
        <v>0</v>
      </c>
      <c r="G34" s="37">
        <f>I20+I25</f>
        <v>0</v>
      </c>
      <c r="I34" s="61" t="s">
        <v>45</v>
      </c>
      <c r="J34" s="36" t="e">
        <f>J30/B5</f>
        <v>#DIV/0!</v>
      </c>
      <c r="K34" s="1"/>
      <c r="L34" s="206"/>
      <c r="M34" s="1"/>
      <c r="N34" s="92" t="s">
        <v>15</v>
      </c>
      <c r="O34" s="95">
        <v>28</v>
      </c>
      <c r="P34" s="98">
        <v>86</v>
      </c>
      <c r="Q34" s="97">
        <v>1.3320000000000001</v>
      </c>
    </row>
    <row r="35" spans="1:17" ht="14.25" customHeight="1" x14ac:dyDescent="0.25">
      <c r="A35" s="73" t="s">
        <v>34</v>
      </c>
      <c r="B35" s="74" t="e">
        <f>J23/J30</f>
        <v>#DIV/0!</v>
      </c>
      <c r="C35" s="13"/>
      <c r="D35" s="15"/>
      <c r="E35" s="78">
        <f>G19+G24+G26+G27</f>
        <v>0</v>
      </c>
      <c r="F35" s="38">
        <v>5.5E-2</v>
      </c>
      <c r="G35" s="37">
        <f>I19+I24+I26+I27</f>
        <v>0</v>
      </c>
      <c r="K35" s="1"/>
      <c r="L35" s="206"/>
      <c r="M35" s="1"/>
      <c r="N35" s="92" t="s">
        <v>17</v>
      </c>
      <c r="O35" s="95">
        <v>86</v>
      </c>
      <c r="P35" s="98">
        <v>101</v>
      </c>
      <c r="Q35" s="97">
        <v>1.3720000000000001</v>
      </c>
    </row>
    <row r="36" spans="1:17" ht="14.25" customHeight="1" x14ac:dyDescent="0.25">
      <c r="A36" s="73" t="s">
        <v>35</v>
      </c>
      <c r="B36" s="74" t="e">
        <f>J28/J30</f>
        <v>#DIV/0!</v>
      </c>
      <c r="C36" s="13"/>
      <c r="D36" s="15"/>
      <c r="E36" s="78">
        <f>G21+G22</f>
        <v>0</v>
      </c>
      <c r="F36" s="79">
        <v>0.1</v>
      </c>
      <c r="G36" s="37">
        <f>I21+I22</f>
        <v>0</v>
      </c>
      <c r="K36" s="1"/>
      <c r="L36" s="206"/>
      <c r="M36" s="1"/>
      <c r="N36" s="92" t="s">
        <v>19</v>
      </c>
      <c r="O36" s="95">
        <v>101</v>
      </c>
      <c r="P36" s="98">
        <v>131</v>
      </c>
      <c r="Q36" s="97">
        <v>1.42</v>
      </c>
    </row>
    <row r="37" spans="1:17" ht="14.25" customHeight="1" x14ac:dyDescent="0.25">
      <c r="A37" s="13"/>
      <c r="B37" s="13"/>
      <c r="C37" s="13"/>
      <c r="D37" s="15"/>
      <c r="E37" s="13"/>
      <c r="F37" s="13"/>
      <c r="G37" s="13"/>
      <c r="H37" s="19"/>
      <c r="I37" s="14"/>
      <c r="J37" s="13"/>
      <c r="K37" s="1"/>
      <c r="L37" s="206"/>
      <c r="M37" s="1"/>
      <c r="N37" s="92" t="s">
        <v>21</v>
      </c>
      <c r="O37" s="95">
        <v>131</v>
      </c>
      <c r="P37" s="96">
        <v>140</v>
      </c>
      <c r="Q37" s="97">
        <v>1.4919</v>
      </c>
    </row>
    <row r="38" spans="1:17" ht="14.25" customHeight="1" x14ac:dyDescent="0.25">
      <c r="A38" s="13"/>
      <c r="B38" s="13"/>
      <c r="C38" s="13"/>
      <c r="D38" s="15"/>
      <c r="E38" s="13"/>
      <c r="F38" s="13"/>
      <c r="G38" s="13"/>
      <c r="H38" s="19"/>
      <c r="K38" s="7"/>
      <c r="L38" s="158"/>
      <c r="M38" s="7"/>
      <c r="N38" s="92" t="s">
        <v>23</v>
      </c>
      <c r="O38" s="212" t="s">
        <v>43</v>
      </c>
      <c r="P38" s="213"/>
      <c r="Q38" s="94">
        <v>1.5366</v>
      </c>
    </row>
    <row r="39" spans="1:17" x14ac:dyDescent="0.25">
      <c r="A39" s="13"/>
      <c r="B39" s="13"/>
      <c r="C39" s="13"/>
      <c r="D39" s="15"/>
      <c r="E39" s="13"/>
      <c r="F39" s="13"/>
      <c r="G39" s="13"/>
      <c r="H39" s="19"/>
      <c r="K39" s="6"/>
      <c r="L39" s="6"/>
      <c r="M39" s="6"/>
    </row>
  </sheetData>
  <sheetProtection algorithmName="SHA-512" hashValue="jdTnIzb0Ssy/KlszlrnUkw77JK77NwaOg78nRglCQ5KykWyNUQUkT27eB8qFMxFfrPvf+pe/a8glDIJ+ui1trQ==" saltValue="9FzhK9FFcTIrGO69PV3KbQ==" spinCount="100000" sheet="1" selectLockedCells="1"/>
  <mergeCells count="15">
    <mergeCell ref="L3:L37"/>
    <mergeCell ref="A1:Q1"/>
    <mergeCell ref="N29:Q29"/>
    <mergeCell ref="O38:P38"/>
    <mergeCell ref="A7:C7"/>
    <mergeCell ref="A33:B33"/>
    <mergeCell ref="E32:G32"/>
    <mergeCell ref="N28:Q28"/>
    <mergeCell ref="A3:J3"/>
    <mergeCell ref="N3:Q3"/>
    <mergeCell ref="N12:Q13"/>
    <mergeCell ref="O30:P30"/>
    <mergeCell ref="N7:Q7"/>
    <mergeCell ref="N14:N17"/>
    <mergeCell ref="N8:N11"/>
  </mergeCells>
  <conditionalFormatting sqref="N12">
    <cfRule type="containsText" dxfId="1" priority="1" operator="containsText" text="OK">
      <formula>NOT(ISERROR(SEARCH("OK",N12)))</formula>
    </cfRule>
    <cfRule type="containsText" dxfId="0" priority="2" operator="containsText" text="consommation">
      <formula>NOT(ISERROR(SEARCH("consommation",N12)))</formula>
    </cfRule>
    <cfRule type="colorScale" priority="3">
      <colorScale>
        <cfvo type="formula" val="&quot;OK&quot;"/>
        <cfvo type="formula" val="NOT(&quot;OK&quot;)"/>
        <color rgb="FF92D050"/>
        <color rgb="FFFF6109"/>
      </colorScale>
    </cfRule>
  </conditionalFormatting>
  <dataValidations count="3">
    <dataValidation type="list" allowBlank="1" showInputMessage="1" showErrorMessage="1" sqref="F5" xr:uid="{9C5D1DBE-294D-44D1-9C72-4EC588FD36F6}">
      <formula1>"Bagnolet,Bobigny,Bondy,Le Pré Saint-Gervais,Les Lilas,Montreuil,Noisy-le-Sec,Pantin,Romainville,"</formula1>
    </dataValidation>
    <dataValidation type="whole" operator="greaterThanOrEqual" allowBlank="1" showInputMessage="1" showErrorMessage="1" errorTitle="Erreur de valeur" error="Veuillez indiquer un nombre entier,  sans décimale." sqref="B5" xr:uid="{6AA42E4B-E29F-4FAB-B66A-47235B75368F}">
      <formula1>0</formula1>
    </dataValidation>
    <dataValidation type="whole" operator="greaterThanOrEqual" allowBlank="1" showInputMessage="1" showErrorMessage="1" errorTitle="Erreur de valeur" error="Veuillez indiquer un nombre entier,  sans décimale. " sqref="O8:O11" xr:uid="{DC782A91-806F-4BA5-BA40-158AE3522A4C}">
      <formula1>0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5760D-A325-45C6-A155-3EA57BAFB044}">
  <dimension ref="A1:U50"/>
  <sheetViews>
    <sheetView showGridLines="0" zoomScaleNormal="100" workbookViewId="0">
      <selection activeCell="B3" sqref="B3"/>
    </sheetView>
  </sheetViews>
  <sheetFormatPr baseColWidth="10" defaultColWidth="11.42578125" defaultRowHeight="15" x14ac:dyDescent="0.25"/>
  <cols>
    <col min="1" max="1" width="23.28515625" customWidth="1"/>
    <col min="2" max="2" width="12" style="4" customWidth="1"/>
    <col min="3" max="3" width="13.7109375" style="4" customWidth="1"/>
    <col min="4" max="4" width="14" bestFit="1" customWidth="1"/>
    <col min="5" max="5" width="11.42578125" bestFit="1" customWidth="1"/>
    <col min="6" max="6" width="11" bestFit="1" customWidth="1"/>
    <col min="7" max="7" width="10.42578125" bestFit="1" customWidth="1"/>
    <col min="8" max="8" width="6.7109375" style="1" bestFit="1" customWidth="1"/>
    <col min="9" max="9" width="13.7109375" style="1" bestFit="1" customWidth="1"/>
    <col min="10" max="10" width="12.42578125" style="4" bestFit="1" customWidth="1"/>
    <col min="11" max="11" width="11.140625" bestFit="1" customWidth="1"/>
    <col min="12" max="12" width="11.42578125" bestFit="1" customWidth="1"/>
    <col min="13" max="13" width="10.140625" style="3" bestFit="1" customWidth="1"/>
    <col min="14" max="14" width="7.7109375" style="3" bestFit="1" customWidth="1"/>
    <col min="15" max="15" width="10.85546875" style="2" bestFit="1" customWidth="1"/>
    <col min="16" max="16" width="8.85546875" customWidth="1"/>
    <col min="17" max="18" width="13.7109375" bestFit="1" customWidth="1"/>
    <col min="19" max="19" width="14" bestFit="1" customWidth="1"/>
    <col min="20" max="20" width="11" bestFit="1" customWidth="1"/>
  </cols>
  <sheetData>
    <row r="1" spans="1:21" ht="92.25" customHeight="1" x14ac:dyDescent="0.25">
      <c r="A1" s="207" t="s">
        <v>89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</row>
    <row r="2" spans="1:21" ht="22.5" customHeight="1" thickBot="1" x14ac:dyDescent="0.3">
      <c r="A2" s="8"/>
    </row>
    <row r="3" spans="1:21" ht="16.5" thickTop="1" thickBot="1" x14ac:dyDescent="0.3">
      <c r="A3" s="167" t="s">
        <v>55</v>
      </c>
      <c r="B3" s="161"/>
      <c r="C3" s="168">
        <f>B3*1000</f>
        <v>0</v>
      </c>
      <c r="D3" s="13"/>
      <c r="E3" s="245" t="s">
        <v>48</v>
      </c>
      <c r="F3" s="246"/>
      <c r="G3" s="170"/>
      <c r="H3" s="15"/>
      <c r="I3" s="154" t="s">
        <v>56</v>
      </c>
      <c r="J3" s="161"/>
      <c r="K3" s="13"/>
      <c r="L3" s="13"/>
      <c r="M3" s="107"/>
      <c r="N3" s="107"/>
      <c r="O3" s="13"/>
      <c r="P3" s="13"/>
      <c r="Q3" s="13"/>
      <c r="R3" s="13"/>
      <c r="S3" s="13"/>
      <c r="T3" s="13"/>
    </row>
    <row r="4" spans="1:21" ht="15.75" thickBot="1" x14ac:dyDescent="0.3">
      <c r="A4" s="17"/>
      <c r="B4" s="17"/>
      <c r="C4" s="108"/>
      <c r="D4" s="13"/>
      <c r="E4" s="19"/>
      <c r="F4" s="14"/>
      <c r="G4" s="13"/>
      <c r="H4" s="13"/>
      <c r="I4" s="13"/>
      <c r="J4" s="107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1" ht="15.75" thickTop="1" x14ac:dyDescent="0.25">
      <c r="A5" s="256" t="s">
        <v>94</v>
      </c>
      <c r="B5" s="257"/>
      <c r="C5" s="257"/>
      <c r="D5" s="257"/>
      <c r="E5" s="257"/>
      <c r="F5" s="257"/>
      <c r="G5" s="257"/>
      <c r="H5" s="257"/>
      <c r="I5" s="257"/>
      <c r="J5" s="258"/>
      <c r="K5" s="259" t="s">
        <v>93</v>
      </c>
      <c r="L5" s="260"/>
      <c r="M5" s="260"/>
      <c r="N5" s="260"/>
      <c r="O5" s="261"/>
      <c r="P5" s="13"/>
      <c r="Q5" s="13"/>
      <c r="R5" s="13"/>
      <c r="S5" s="13"/>
      <c r="T5" s="13"/>
    </row>
    <row r="6" spans="1:21" ht="51" x14ac:dyDescent="0.25">
      <c r="A6" s="255" t="s">
        <v>1</v>
      </c>
      <c r="B6" s="215"/>
      <c r="C6" s="216"/>
      <c r="D6" s="20" t="s">
        <v>82</v>
      </c>
      <c r="E6" s="20" t="s">
        <v>47</v>
      </c>
      <c r="F6" s="105" t="s">
        <v>81</v>
      </c>
      <c r="G6" s="20" t="s">
        <v>79</v>
      </c>
      <c r="H6" s="23" t="s">
        <v>4</v>
      </c>
      <c r="I6" s="106" t="s">
        <v>83</v>
      </c>
      <c r="J6" s="171" t="s">
        <v>6</v>
      </c>
      <c r="K6" s="191" t="s">
        <v>53</v>
      </c>
      <c r="L6" s="137" t="s">
        <v>47</v>
      </c>
      <c r="M6" s="137" t="s">
        <v>52</v>
      </c>
      <c r="N6" s="137" t="s">
        <v>5</v>
      </c>
      <c r="O6" s="192" t="s">
        <v>51</v>
      </c>
      <c r="P6" s="13"/>
      <c r="Q6" s="247" t="s">
        <v>57</v>
      </c>
      <c r="R6" s="248"/>
      <c r="S6" s="248"/>
      <c r="T6" s="249"/>
      <c r="U6" s="2"/>
    </row>
    <row r="7" spans="1:21" x14ac:dyDescent="0.25">
      <c r="A7" s="172"/>
      <c r="B7" s="109"/>
      <c r="C7" s="91"/>
      <c r="D7" s="10"/>
      <c r="E7" s="10"/>
      <c r="F7" s="28"/>
      <c r="G7" s="28"/>
      <c r="H7" s="30"/>
      <c r="I7" s="110"/>
      <c r="J7" s="173"/>
      <c r="K7" s="193"/>
      <c r="L7" s="133"/>
      <c r="M7" s="133"/>
      <c r="N7" s="133"/>
      <c r="O7" s="194"/>
      <c r="P7" s="13"/>
      <c r="Q7" s="209" t="s">
        <v>46</v>
      </c>
      <c r="R7" s="253"/>
      <c r="S7" s="253"/>
      <c r="T7" s="254"/>
      <c r="U7" s="2"/>
    </row>
    <row r="8" spans="1:21" x14ac:dyDescent="0.25">
      <c r="A8" s="242" t="s">
        <v>7</v>
      </c>
      <c r="B8" s="243"/>
      <c r="C8" s="244"/>
      <c r="D8" s="35"/>
      <c r="E8" s="35">
        <v>1</v>
      </c>
      <c r="F8" s="36">
        <v>0</v>
      </c>
      <c r="G8" s="37">
        <f>E8*F8</f>
        <v>0</v>
      </c>
      <c r="H8" s="38">
        <v>5.5E-2</v>
      </c>
      <c r="I8" s="39">
        <f>H8*G8</f>
        <v>0</v>
      </c>
      <c r="J8" s="174">
        <f>G8+G8*H8</f>
        <v>0</v>
      </c>
      <c r="K8" s="195"/>
      <c r="L8" s="73"/>
      <c r="M8" s="36" t="e">
        <f t="shared" ref="M8:M29" si="0">G8/$G$3</f>
        <v>#DIV/0!</v>
      </c>
      <c r="N8" s="36" t="e">
        <f>H8*M8</f>
        <v>#DIV/0!</v>
      </c>
      <c r="O8" s="174" t="e">
        <f t="shared" ref="O8:O29" si="1">J8/$G$3</f>
        <v>#DIV/0!</v>
      </c>
      <c r="P8" s="13"/>
      <c r="Q8" s="90" t="s">
        <v>1</v>
      </c>
      <c r="R8" s="90" t="s">
        <v>9</v>
      </c>
      <c r="S8" s="83" t="s">
        <v>10</v>
      </c>
      <c r="T8" s="90" t="s">
        <v>44</v>
      </c>
      <c r="U8" s="2"/>
    </row>
    <row r="9" spans="1:21" x14ac:dyDescent="0.25">
      <c r="A9" s="175" t="s">
        <v>8</v>
      </c>
      <c r="B9" s="112"/>
      <c r="C9" s="112"/>
      <c r="D9" s="113"/>
      <c r="E9" s="113"/>
      <c r="F9" s="121"/>
      <c r="G9" s="42">
        <f>G8</f>
        <v>0</v>
      </c>
      <c r="H9" s="43"/>
      <c r="I9" s="44">
        <f t="shared" ref="I9:J9" si="2">I8</f>
        <v>0</v>
      </c>
      <c r="J9" s="176">
        <f t="shared" si="2"/>
        <v>0</v>
      </c>
      <c r="K9" s="196"/>
      <c r="L9" s="134"/>
      <c r="M9" s="135" t="e">
        <f t="shared" si="0"/>
        <v>#DIV/0!</v>
      </c>
      <c r="N9" s="135" t="e">
        <f t="shared" ref="N9:N26" si="3">H9*M9</f>
        <v>#DIV/0!</v>
      </c>
      <c r="O9" s="197" t="e">
        <f t="shared" si="1"/>
        <v>#DIV/0!</v>
      </c>
      <c r="P9" s="13"/>
      <c r="Q9" s="92" t="s">
        <v>7</v>
      </c>
      <c r="R9" s="32"/>
      <c r="S9" s="93"/>
      <c r="T9" s="37">
        <v>0</v>
      </c>
      <c r="U9" s="2"/>
    </row>
    <row r="10" spans="1:21" x14ac:dyDescent="0.25">
      <c r="A10" s="177" t="s">
        <v>40</v>
      </c>
      <c r="B10" s="45">
        <v>0</v>
      </c>
      <c r="C10" s="46">
        <f>D10</f>
        <v>0</v>
      </c>
      <c r="D10" s="48">
        <f t="shared" ref="D10:D15" si="4">(S10-R10)*$G$3</f>
        <v>0</v>
      </c>
      <c r="E10" s="48">
        <f t="shared" ref="E10:E16" si="5">IF($B$3&lt;=S9*$G$3,0,IF($B$3&gt;S10*$G$3,D10,$B$3-S9*$G$3))</f>
        <v>0</v>
      </c>
      <c r="F10" s="36">
        <f t="shared" ref="F10:F16" si="6">T10</f>
        <v>0</v>
      </c>
      <c r="G10" s="37">
        <f t="shared" ref="G10:G21" si="7">E10*F10</f>
        <v>0</v>
      </c>
      <c r="H10" s="38">
        <v>5.5E-2</v>
      </c>
      <c r="I10" s="39">
        <f t="shared" ref="I10:I26" si="8">H10*G10</f>
        <v>0</v>
      </c>
      <c r="J10" s="174">
        <f t="shared" ref="J10:J16" si="9">G10+G10*H10</f>
        <v>0</v>
      </c>
      <c r="K10" s="178" t="e">
        <f t="shared" ref="K10:L16" si="10">D10/$G$3</f>
        <v>#DIV/0!</v>
      </c>
      <c r="L10" s="35" t="e">
        <f t="shared" si="10"/>
        <v>#DIV/0!</v>
      </c>
      <c r="M10" s="36" t="e">
        <f t="shared" si="0"/>
        <v>#DIV/0!</v>
      </c>
      <c r="N10" s="36" t="e">
        <f t="shared" si="3"/>
        <v>#DIV/0!</v>
      </c>
      <c r="O10" s="174" t="e">
        <f t="shared" si="1"/>
        <v>#DIV/0!</v>
      </c>
      <c r="P10" s="13"/>
      <c r="Q10" s="92" t="s">
        <v>11</v>
      </c>
      <c r="R10" s="95">
        <v>0</v>
      </c>
      <c r="S10" s="98">
        <v>10</v>
      </c>
      <c r="T10" s="104">
        <v>0</v>
      </c>
      <c r="U10" s="2"/>
    </row>
    <row r="11" spans="1:21" x14ac:dyDescent="0.25">
      <c r="A11" s="177" t="s">
        <v>40</v>
      </c>
      <c r="B11" s="45">
        <f>D10+B10</f>
        <v>0</v>
      </c>
      <c r="C11" s="46">
        <f>C10+D11</f>
        <v>0</v>
      </c>
      <c r="D11" s="48">
        <f t="shared" si="4"/>
        <v>0</v>
      </c>
      <c r="E11" s="48">
        <f t="shared" si="5"/>
        <v>0</v>
      </c>
      <c r="F11" s="124">
        <f t="shared" si="6"/>
        <v>1.1988000000000001</v>
      </c>
      <c r="G11" s="37">
        <f t="shared" si="7"/>
        <v>0</v>
      </c>
      <c r="H11" s="38">
        <v>5.5E-2</v>
      </c>
      <c r="I11" s="39">
        <f t="shared" si="8"/>
        <v>0</v>
      </c>
      <c r="J11" s="174">
        <f t="shared" si="9"/>
        <v>0</v>
      </c>
      <c r="K11" s="178" t="e">
        <f t="shared" si="10"/>
        <v>#DIV/0!</v>
      </c>
      <c r="L11" s="35" t="e">
        <f t="shared" si="10"/>
        <v>#DIV/0!</v>
      </c>
      <c r="M11" s="36" t="e">
        <f t="shared" si="0"/>
        <v>#DIV/0!</v>
      </c>
      <c r="N11" s="36" t="e">
        <f t="shared" si="3"/>
        <v>#DIV/0!</v>
      </c>
      <c r="O11" s="174" t="e">
        <f t="shared" si="1"/>
        <v>#DIV/0!</v>
      </c>
      <c r="P11" s="13"/>
      <c r="Q11" s="92" t="s">
        <v>13</v>
      </c>
      <c r="R11" s="95">
        <v>10</v>
      </c>
      <c r="S11" s="98">
        <v>28</v>
      </c>
      <c r="T11" s="132">
        <v>1.1988000000000001</v>
      </c>
      <c r="U11" s="2"/>
    </row>
    <row r="12" spans="1:21" x14ac:dyDescent="0.25">
      <c r="A12" s="177" t="s">
        <v>40</v>
      </c>
      <c r="B12" s="45">
        <f t="shared" ref="B12:B15" si="11">D11+B11</f>
        <v>0</v>
      </c>
      <c r="C12" s="46">
        <f t="shared" ref="C12:C15" si="12">C11+D12</f>
        <v>0</v>
      </c>
      <c r="D12" s="48">
        <f t="shared" si="4"/>
        <v>0</v>
      </c>
      <c r="E12" s="48">
        <f t="shared" si="5"/>
        <v>0</v>
      </c>
      <c r="F12" s="124">
        <f t="shared" si="6"/>
        <v>1.3320000000000001</v>
      </c>
      <c r="G12" s="37">
        <f t="shared" si="7"/>
        <v>0</v>
      </c>
      <c r="H12" s="38">
        <v>5.5E-2</v>
      </c>
      <c r="I12" s="39">
        <f t="shared" si="8"/>
        <v>0</v>
      </c>
      <c r="J12" s="174">
        <f t="shared" si="9"/>
        <v>0</v>
      </c>
      <c r="K12" s="178" t="e">
        <f t="shared" si="10"/>
        <v>#DIV/0!</v>
      </c>
      <c r="L12" s="35" t="e">
        <f t="shared" si="10"/>
        <v>#DIV/0!</v>
      </c>
      <c r="M12" s="36" t="e">
        <f t="shared" si="0"/>
        <v>#DIV/0!</v>
      </c>
      <c r="N12" s="36" t="e">
        <f t="shared" si="3"/>
        <v>#DIV/0!</v>
      </c>
      <c r="O12" s="174" t="e">
        <f t="shared" si="1"/>
        <v>#DIV/0!</v>
      </c>
      <c r="P12" s="13"/>
      <c r="Q12" s="92" t="s">
        <v>15</v>
      </c>
      <c r="R12" s="95">
        <v>28</v>
      </c>
      <c r="S12" s="98">
        <v>86</v>
      </c>
      <c r="T12" s="132">
        <v>1.3320000000000001</v>
      </c>
    </row>
    <row r="13" spans="1:21" x14ac:dyDescent="0.25">
      <c r="A13" s="177" t="s">
        <v>40</v>
      </c>
      <c r="B13" s="45">
        <f t="shared" si="11"/>
        <v>0</v>
      </c>
      <c r="C13" s="46">
        <f t="shared" si="12"/>
        <v>0</v>
      </c>
      <c r="D13" s="48">
        <f t="shared" si="4"/>
        <v>0</v>
      </c>
      <c r="E13" s="48">
        <f t="shared" si="5"/>
        <v>0</v>
      </c>
      <c r="F13" s="124">
        <f t="shared" si="6"/>
        <v>1.3720000000000001</v>
      </c>
      <c r="G13" s="37">
        <f t="shared" si="7"/>
        <v>0</v>
      </c>
      <c r="H13" s="38">
        <v>5.5E-2</v>
      </c>
      <c r="I13" s="39">
        <f t="shared" si="8"/>
        <v>0</v>
      </c>
      <c r="J13" s="174">
        <f t="shared" si="9"/>
        <v>0</v>
      </c>
      <c r="K13" s="178" t="e">
        <f t="shared" si="10"/>
        <v>#DIV/0!</v>
      </c>
      <c r="L13" s="35" t="e">
        <f t="shared" si="10"/>
        <v>#DIV/0!</v>
      </c>
      <c r="M13" s="36" t="e">
        <f t="shared" si="0"/>
        <v>#DIV/0!</v>
      </c>
      <c r="N13" s="36" t="e">
        <f t="shared" si="3"/>
        <v>#DIV/0!</v>
      </c>
      <c r="O13" s="174" t="e">
        <f t="shared" si="1"/>
        <v>#DIV/0!</v>
      </c>
      <c r="P13" s="13"/>
      <c r="Q13" s="92" t="s">
        <v>17</v>
      </c>
      <c r="R13" s="95">
        <v>86</v>
      </c>
      <c r="S13" s="98">
        <v>101</v>
      </c>
      <c r="T13" s="132">
        <v>1.3720000000000001</v>
      </c>
    </row>
    <row r="14" spans="1:21" x14ac:dyDescent="0.25">
      <c r="A14" s="177" t="s">
        <v>40</v>
      </c>
      <c r="B14" s="45">
        <f t="shared" si="11"/>
        <v>0</v>
      </c>
      <c r="C14" s="46">
        <f t="shared" si="12"/>
        <v>0</v>
      </c>
      <c r="D14" s="48">
        <f t="shared" si="4"/>
        <v>0</v>
      </c>
      <c r="E14" s="48">
        <f t="shared" si="5"/>
        <v>0</v>
      </c>
      <c r="F14" s="124">
        <f t="shared" si="6"/>
        <v>1.42</v>
      </c>
      <c r="G14" s="37">
        <f t="shared" si="7"/>
        <v>0</v>
      </c>
      <c r="H14" s="38">
        <v>5.5E-2</v>
      </c>
      <c r="I14" s="39">
        <f t="shared" si="8"/>
        <v>0</v>
      </c>
      <c r="J14" s="174">
        <f t="shared" si="9"/>
        <v>0</v>
      </c>
      <c r="K14" s="178" t="e">
        <f t="shared" si="10"/>
        <v>#DIV/0!</v>
      </c>
      <c r="L14" s="35" t="e">
        <f t="shared" si="10"/>
        <v>#DIV/0!</v>
      </c>
      <c r="M14" s="36" t="e">
        <f t="shared" si="0"/>
        <v>#DIV/0!</v>
      </c>
      <c r="N14" s="36" t="e">
        <f t="shared" si="3"/>
        <v>#DIV/0!</v>
      </c>
      <c r="O14" s="174" t="e">
        <f t="shared" si="1"/>
        <v>#DIV/0!</v>
      </c>
      <c r="P14" s="13"/>
      <c r="Q14" s="92" t="s">
        <v>19</v>
      </c>
      <c r="R14" s="95">
        <v>101</v>
      </c>
      <c r="S14" s="98">
        <v>131</v>
      </c>
      <c r="T14" s="132">
        <v>1.42</v>
      </c>
    </row>
    <row r="15" spans="1:21" x14ac:dyDescent="0.25">
      <c r="A15" s="177" t="s">
        <v>40</v>
      </c>
      <c r="B15" s="45">
        <f t="shared" si="11"/>
        <v>0</v>
      </c>
      <c r="C15" s="46">
        <f t="shared" si="12"/>
        <v>0</v>
      </c>
      <c r="D15" s="48">
        <f t="shared" si="4"/>
        <v>0</v>
      </c>
      <c r="E15" s="48">
        <f t="shared" si="5"/>
        <v>0</v>
      </c>
      <c r="F15" s="124">
        <f t="shared" si="6"/>
        <v>1.4919</v>
      </c>
      <c r="G15" s="37">
        <f t="shared" si="7"/>
        <v>0</v>
      </c>
      <c r="H15" s="38">
        <v>5.5E-2</v>
      </c>
      <c r="I15" s="39">
        <f t="shared" si="8"/>
        <v>0</v>
      </c>
      <c r="J15" s="174">
        <f t="shared" si="9"/>
        <v>0</v>
      </c>
      <c r="K15" s="178" t="e">
        <f t="shared" si="10"/>
        <v>#DIV/0!</v>
      </c>
      <c r="L15" s="35" t="e">
        <f t="shared" si="10"/>
        <v>#DIV/0!</v>
      </c>
      <c r="M15" s="36" t="e">
        <f t="shared" si="0"/>
        <v>#DIV/0!</v>
      </c>
      <c r="N15" s="36" t="e">
        <f t="shared" si="3"/>
        <v>#DIV/0!</v>
      </c>
      <c r="O15" s="174" t="e">
        <f t="shared" si="1"/>
        <v>#DIV/0!</v>
      </c>
      <c r="P15" s="13"/>
      <c r="Q15" s="92" t="s">
        <v>21</v>
      </c>
      <c r="R15" s="95">
        <v>131</v>
      </c>
      <c r="S15" s="96">
        <v>140</v>
      </c>
      <c r="T15" s="132">
        <v>1.4919</v>
      </c>
    </row>
    <row r="16" spans="1:21" x14ac:dyDescent="0.25">
      <c r="A16" s="178" t="s">
        <v>40</v>
      </c>
      <c r="B16" s="49" t="s">
        <v>49</v>
      </c>
      <c r="C16" s="50">
        <f>C15</f>
        <v>0</v>
      </c>
      <c r="D16" s="48">
        <f>IF(B3&gt;S15*$G$3,B3-S15*$G$3,0)</f>
        <v>0</v>
      </c>
      <c r="E16" s="48">
        <f t="shared" si="5"/>
        <v>0</v>
      </c>
      <c r="F16" s="124">
        <f t="shared" si="6"/>
        <v>1.5366</v>
      </c>
      <c r="G16" s="37">
        <f t="shared" si="7"/>
        <v>0</v>
      </c>
      <c r="H16" s="38">
        <v>5.5E-2</v>
      </c>
      <c r="I16" s="39">
        <f t="shared" si="8"/>
        <v>0</v>
      </c>
      <c r="J16" s="174">
        <f t="shared" si="9"/>
        <v>0</v>
      </c>
      <c r="K16" s="178" t="e">
        <f t="shared" si="10"/>
        <v>#DIV/0!</v>
      </c>
      <c r="L16" s="35" t="e">
        <f t="shared" si="10"/>
        <v>#DIV/0!</v>
      </c>
      <c r="M16" s="36" t="e">
        <f t="shared" si="0"/>
        <v>#DIV/0!</v>
      </c>
      <c r="N16" s="36" t="e">
        <f t="shared" si="3"/>
        <v>#DIV/0!</v>
      </c>
      <c r="O16" s="174" t="e">
        <f t="shared" si="1"/>
        <v>#DIV/0!</v>
      </c>
      <c r="P16" s="13"/>
      <c r="Q16" s="92" t="s">
        <v>23</v>
      </c>
      <c r="R16" s="212" t="s">
        <v>43</v>
      </c>
      <c r="S16" s="213"/>
      <c r="T16" s="131">
        <v>1.5366</v>
      </c>
    </row>
    <row r="17" spans="1:21" x14ac:dyDescent="0.25">
      <c r="A17" s="175" t="s">
        <v>12</v>
      </c>
      <c r="B17" s="112"/>
      <c r="C17" s="112"/>
      <c r="D17" s="113"/>
      <c r="E17" s="113"/>
      <c r="F17" s="125"/>
      <c r="G17" s="42">
        <f>SUM(G10:G16)</f>
        <v>0</v>
      </c>
      <c r="H17" s="43"/>
      <c r="I17" s="44">
        <f t="shared" ref="I17:J17" si="13">SUM(I10:I16)</f>
        <v>0</v>
      </c>
      <c r="J17" s="176">
        <f t="shared" si="13"/>
        <v>0</v>
      </c>
      <c r="K17" s="196"/>
      <c r="L17" s="136"/>
      <c r="M17" s="135" t="e">
        <f t="shared" si="0"/>
        <v>#DIV/0!</v>
      </c>
      <c r="N17" s="135"/>
      <c r="O17" s="197" t="e">
        <f t="shared" si="1"/>
        <v>#DIV/0!</v>
      </c>
      <c r="P17" s="13"/>
      <c r="Q17" s="13"/>
      <c r="R17" s="13"/>
      <c r="S17" s="13"/>
      <c r="T17" s="13"/>
    </row>
    <row r="18" spans="1:21" x14ac:dyDescent="0.25">
      <c r="A18" s="179" t="s">
        <v>50</v>
      </c>
      <c r="B18" s="114"/>
      <c r="C18" s="114"/>
      <c r="D18" s="115"/>
      <c r="E18" s="115"/>
      <c r="F18" s="126"/>
      <c r="G18" s="129">
        <f>G17+G9</f>
        <v>0</v>
      </c>
      <c r="H18" s="58"/>
      <c r="I18" s="56">
        <f t="shared" ref="I18:J18" si="14">I17+I9</f>
        <v>0</v>
      </c>
      <c r="J18" s="180">
        <f t="shared" si="14"/>
        <v>0</v>
      </c>
      <c r="K18" s="198"/>
      <c r="L18" s="116"/>
      <c r="M18" s="130" t="e">
        <f t="shared" si="0"/>
        <v>#DIV/0!</v>
      </c>
      <c r="N18" s="130"/>
      <c r="O18" s="199" t="e">
        <f t="shared" si="1"/>
        <v>#DIV/0!</v>
      </c>
      <c r="P18" s="13"/>
      <c r="Q18" s="107"/>
      <c r="R18" s="13"/>
      <c r="S18" s="13"/>
      <c r="T18" s="84"/>
    </row>
    <row r="19" spans="1:21" x14ac:dyDescent="0.25">
      <c r="A19" s="242" t="s">
        <v>16</v>
      </c>
      <c r="B19" s="243"/>
      <c r="C19" s="244"/>
      <c r="D19" s="35"/>
      <c r="E19" s="48">
        <f>$B$3</f>
        <v>0</v>
      </c>
      <c r="F19" s="36">
        <v>0.6</v>
      </c>
      <c r="G19" s="37">
        <f t="shared" si="7"/>
        <v>0</v>
      </c>
      <c r="H19" s="38">
        <v>0</v>
      </c>
      <c r="I19" s="39">
        <f t="shared" si="8"/>
        <v>0</v>
      </c>
      <c r="J19" s="174">
        <f>G19+G19*H19</f>
        <v>0</v>
      </c>
      <c r="K19" s="200"/>
      <c r="L19" s="78"/>
      <c r="M19" s="36" t="e">
        <f t="shared" si="0"/>
        <v>#DIV/0!</v>
      </c>
      <c r="N19" s="36" t="e">
        <f t="shared" si="3"/>
        <v>#DIV/0!</v>
      </c>
      <c r="O19" s="174" t="e">
        <f t="shared" si="1"/>
        <v>#DIV/0!</v>
      </c>
      <c r="P19" s="13"/>
      <c r="Q19" s="107"/>
      <c r="R19" s="13"/>
      <c r="S19" s="13"/>
      <c r="T19" s="84"/>
    </row>
    <row r="20" spans="1:21" x14ac:dyDescent="0.25">
      <c r="A20" s="242" t="s">
        <v>18</v>
      </c>
      <c r="B20" s="243"/>
      <c r="C20" s="244"/>
      <c r="D20" s="35"/>
      <c r="E20" s="48">
        <f>$B$3</f>
        <v>0</v>
      </c>
      <c r="F20" s="127">
        <v>0.63344999999999996</v>
      </c>
      <c r="G20" s="37">
        <f t="shared" si="7"/>
        <v>0</v>
      </c>
      <c r="H20" s="38">
        <v>0.1</v>
      </c>
      <c r="I20" s="39">
        <f t="shared" si="8"/>
        <v>0</v>
      </c>
      <c r="J20" s="174">
        <f>G20+G20*H20</f>
        <v>0</v>
      </c>
      <c r="K20" s="200"/>
      <c r="L20" s="78"/>
      <c r="M20" s="36" t="e">
        <f t="shared" si="0"/>
        <v>#DIV/0!</v>
      </c>
      <c r="N20" s="36" t="e">
        <f t="shared" si="3"/>
        <v>#DIV/0!</v>
      </c>
      <c r="O20" s="174" t="e">
        <f t="shared" si="1"/>
        <v>#DIV/0!</v>
      </c>
      <c r="P20" s="13"/>
      <c r="Q20" s="107"/>
      <c r="R20" s="13"/>
      <c r="S20" s="13"/>
      <c r="T20" s="84"/>
    </row>
    <row r="21" spans="1:21" x14ac:dyDescent="0.25">
      <c r="A21" s="242" t="s">
        <v>20</v>
      </c>
      <c r="B21" s="243"/>
      <c r="C21" s="244"/>
      <c r="D21" s="35"/>
      <c r="E21" s="48">
        <f>$B$3</f>
        <v>0</v>
      </c>
      <c r="F21" s="124">
        <v>1.4419999999999999</v>
      </c>
      <c r="G21" s="37">
        <f t="shared" si="7"/>
        <v>0</v>
      </c>
      <c r="H21" s="38">
        <v>0.1</v>
      </c>
      <c r="I21" s="39">
        <f t="shared" si="8"/>
        <v>0</v>
      </c>
      <c r="J21" s="174">
        <f>G21+G21*H21</f>
        <v>0</v>
      </c>
      <c r="K21" s="200"/>
      <c r="L21" s="78"/>
      <c r="M21" s="36" t="e">
        <f t="shared" si="0"/>
        <v>#DIV/0!</v>
      </c>
      <c r="N21" s="36" t="e">
        <f t="shared" si="3"/>
        <v>#DIV/0!</v>
      </c>
      <c r="O21" s="174" t="e">
        <f t="shared" si="1"/>
        <v>#DIV/0!</v>
      </c>
      <c r="P21" s="13"/>
      <c r="Q21" s="107"/>
      <c r="R21" s="13"/>
      <c r="S21" s="13"/>
      <c r="T21" s="84"/>
    </row>
    <row r="22" spans="1:21" x14ac:dyDescent="0.25">
      <c r="A22" s="181" t="s">
        <v>22</v>
      </c>
      <c r="B22" s="112"/>
      <c r="C22" s="112"/>
      <c r="D22" s="113"/>
      <c r="E22" s="113"/>
      <c r="F22" s="125"/>
      <c r="G22" s="42">
        <f>SUM(G19:G21)</f>
        <v>0</v>
      </c>
      <c r="H22" s="43"/>
      <c r="I22" s="44">
        <f t="shared" ref="I22:J22" si="15">SUM(I19:I21)</f>
        <v>0</v>
      </c>
      <c r="J22" s="176">
        <f t="shared" si="15"/>
        <v>0</v>
      </c>
      <c r="K22" s="196"/>
      <c r="L22" s="134"/>
      <c r="M22" s="135" t="e">
        <f t="shared" si="0"/>
        <v>#DIV/0!</v>
      </c>
      <c r="N22" s="135"/>
      <c r="O22" s="197" t="e">
        <f t="shared" si="1"/>
        <v>#DIV/0!</v>
      </c>
      <c r="P22" s="13"/>
      <c r="Q22" s="107"/>
      <c r="R22" s="13"/>
      <c r="S22" s="13"/>
      <c r="T22" s="84"/>
    </row>
    <row r="23" spans="1:21" x14ac:dyDescent="0.25">
      <c r="A23" s="242" t="s">
        <v>24</v>
      </c>
      <c r="B23" s="243"/>
      <c r="C23" s="244"/>
      <c r="D23" s="35"/>
      <c r="E23" s="48">
        <f>$B$3</f>
        <v>0</v>
      </c>
      <c r="F23" s="124">
        <f>IF(OR(J3="Bagnolet",J3="Montreuil",J3="Les Lilas",J3="Le Pré Saint-Gervais"),0.38,0.42)</f>
        <v>0.42</v>
      </c>
      <c r="G23" s="37">
        <f t="shared" ref="G23:G26" si="16">E23*F23</f>
        <v>0</v>
      </c>
      <c r="H23" s="38">
        <v>5.5E-2</v>
      </c>
      <c r="I23" s="39">
        <f t="shared" si="8"/>
        <v>0</v>
      </c>
      <c r="J23" s="174">
        <f>G23+G23*H23</f>
        <v>0</v>
      </c>
      <c r="K23" s="200"/>
      <c r="L23" s="78"/>
      <c r="M23" s="36" t="e">
        <f t="shared" si="0"/>
        <v>#DIV/0!</v>
      </c>
      <c r="N23" s="36" t="e">
        <f t="shared" si="3"/>
        <v>#DIV/0!</v>
      </c>
      <c r="O23" s="174" t="e">
        <f t="shared" si="1"/>
        <v>#DIV/0!</v>
      </c>
      <c r="P23" s="13"/>
      <c r="Q23" s="107"/>
      <c r="R23" s="13"/>
      <c r="S23" s="13"/>
      <c r="T23" s="84"/>
    </row>
    <row r="24" spans="1:21" x14ac:dyDescent="0.25">
      <c r="A24" s="242" t="s">
        <v>25</v>
      </c>
      <c r="B24" s="243"/>
      <c r="C24" s="244"/>
      <c r="D24" s="35"/>
      <c r="E24" s="48">
        <f>$B$3</f>
        <v>0</v>
      </c>
      <c r="F24" s="124">
        <v>0.185</v>
      </c>
      <c r="G24" s="37">
        <f t="shared" si="16"/>
        <v>0</v>
      </c>
      <c r="H24" s="38">
        <v>0</v>
      </c>
      <c r="I24" s="39">
        <f t="shared" si="8"/>
        <v>0</v>
      </c>
      <c r="J24" s="174">
        <f>G24+G24*H24</f>
        <v>0</v>
      </c>
      <c r="K24" s="200"/>
      <c r="L24" s="78"/>
      <c r="M24" s="36" t="e">
        <f t="shared" si="0"/>
        <v>#DIV/0!</v>
      </c>
      <c r="N24" s="36" t="e">
        <f t="shared" si="3"/>
        <v>#DIV/0!</v>
      </c>
      <c r="O24" s="174" t="e">
        <f t="shared" si="1"/>
        <v>#DIV/0!</v>
      </c>
      <c r="P24" s="13"/>
      <c r="Q24" s="107"/>
      <c r="R24" s="13"/>
      <c r="S24" s="13"/>
      <c r="T24" s="84"/>
      <c r="U24" s="2"/>
    </row>
    <row r="25" spans="1:21" x14ac:dyDescent="0.25">
      <c r="A25" s="242" t="s">
        <v>26</v>
      </c>
      <c r="B25" s="243"/>
      <c r="C25" s="244"/>
      <c r="D25" s="35"/>
      <c r="E25" s="48">
        <f>$B$3</f>
        <v>0</v>
      </c>
      <c r="F25" s="124">
        <v>1.17E-2</v>
      </c>
      <c r="G25" s="37">
        <f t="shared" si="16"/>
        <v>0</v>
      </c>
      <c r="H25" s="38">
        <v>5.5E-2</v>
      </c>
      <c r="I25" s="39">
        <f t="shared" si="8"/>
        <v>0</v>
      </c>
      <c r="J25" s="174">
        <f>G25+G25*H25</f>
        <v>0</v>
      </c>
      <c r="K25" s="200"/>
      <c r="L25" s="78"/>
      <c r="M25" s="36" t="e">
        <f t="shared" si="0"/>
        <v>#DIV/0!</v>
      </c>
      <c r="N25" s="36" t="e">
        <f t="shared" si="3"/>
        <v>#DIV/0!</v>
      </c>
      <c r="O25" s="174" t="e">
        <f t="shared" si="1"/>
        <v>#DIV/0!</v>
      </c>
      <c r="P25" s="13"/>
      <c r="Q25" s="107"/>
      <c r="R25" s="13"/>
      <c r="S25" s="13"/>
      <c r="T25" s="84"/>
      <c r="U25" s="2"/>
    </row>
    <row r="26" spans="1:21" x14ac:dyDescent="0.25">
      <c r="A26" s="242" t="s">
        <v>27</v>
      </c>
      <c r="B26" s="243"/>
      <c r="C26" s="244"/>
      <c r="D26" s="35"/>
      <c r="E26" s="48">
        <f>$B$3</f>
        <v>0</v>
      </c>
      <c r="F26" s="124">
        <v>1.5599999999999999E-2</v>
      </c>
      <c r="G26" s="37">
        <f t="shared" si="16"/>
        <v>0</v>
      </c>
      <c r="H26" s="38">
        <v>5.5E-2</v>
      </c>
      <c r="I26" s="39">
        <f t="shared" si="8"/>
        <v>0</v>
      </c>
      <c r="J26" s="174">
        <f>G26+G26*H26</f>
        <v>0</v>
      </c>
      <c r="K26" s="200"/>
      <c r="L26" s="78"/>
      <c r="M26" s="36" t="e">
        <f t="shared" si="0"/>
        <v>#DIV/0!</v>
      </c>
      <c r="N26" s="36" t="e">
        <f t="shared" si="3"/>
        <v>#DIV/0!</v>
      </c>
      <c r="O26" s="174" t="e">
        <f t="shared" si="1"/>
        <v>#DIV/0!</v>
      </c>
      <c r="P26" s="13"/>
      <c r="Q26" s="107"/>
      <c r="R26" s="13"/>
      <c r="S26" s="13"/>
      <c r="T26" s="84"/>
      <c r="U26" s="2"/>
    </row>
    <row r="27" spans="1:21" x14ac:dyDescent="0.25">
      <c r="A27" s="175" t="s">
        <v>28</v>
      </c>
      <c r="B27" s="112"/>
      <c r="C27" s="112"/>
      <c r="D27" s="113"/>
      <c r="E27" s="113"/>
      <c r="F27" s="121"/>
      <c r="G27" s="42">
        <f>SUM(G23:G26)</f>
        <v>0</v>
      </c>
      <c r="H27" s="43"/>
      <c r="I27" s="44">
        <f t="shared" ref="I27:J27" si="17">SUM(I23:I26)</f>
        <v>0</v>
      </c>
      <c r="J27" s="176">
        <f t="shared" si="17"/>
        <v>0</v>
      </c>
      <c r="K27" s="196"/>
      <c r="L27" s="134"/>
      <c r="M27" s="135" t="e">
        <f t="shared" si="0"/>
        <v>#DIV/0!</v>
      </c>
      <c r="N27" s="135"/>
      <c r="O27" s="197" t="e">
        <f t="shared" si="1"/>
        <v>#DIV/0!</v>
      </c>
      <c r="P27" s="13"/>
      <c r="Q27" s="107"/>
      <c r="R27" s="13"/>
      <c r="S27" s="13"/>
      <c r="T27" s="84"/>
      <c r="U27" s="2"/>
    </row>
    <row r="28" spans="1:21" x14ac:dyDescent="0.25">
      <c r="A28" s="182" t="s">
        <v>41</v>
      </c>
      <c r="B28" s="117"/>
      <c r="C28" s="117"/>
      <c r="D28" s="118"/>
      <c r="E28" s="118"/>
      <c r="F28" s="123"/>
      <c r="G28" s="56">
        <f>G22+G27</f>
        <v>0</v>
      </c>
      <c r="H28" s="68"/>
      <c r="I28" s="56">
        <f t="shared" ref="I28:J28" si="18">I22+I27</f>
        <v>0</v>
      </c>
      <c r="J28" s="180">
        <f t="shared" si="18"/>
        <v>0</v>
      </c>
      <c r="K28" s="201"/>
      <c r="L28" s="119"/>
      <c r="M28" s="130" t="e">
        <f t="shared" si="0"/>
        <v>#DIV/0!</v>
      </c>
      <c r="N28" s="130"/>
      <c r="O28" s="199" t="e">
        <f t="shared" si="1"/>
        <v>#DIV/0!</v>
      </c>
      <c r="P28" s="13"/>
      <c r="Q28" s="107"/>
      <c r="R28" s="13"/>
      <c r="S28" s="13"/>
      <c r="T28" s="84"/>
      <c r="U28" s="2"/>
    </row>
    <row r="29" spans="1:21" ht="15.75" thickBot="1" x14ac:dyDescent="0.3">
      <c r="A29" s="183" t="s">
        <v>29</v>
      </c>
      <c r="B29" s="184"/>
      <c r="C29" s="184"/>
      <c r="D29" s="185"/>
      <c r="E29" s="185"/>
      <c r="F29" s="186"/>
      <c r="G29" s="187">
        <f>G9+G17+G22+G27</f>
        <v>0</v>
      </c>
      <c r="H29" s="188"/>
      <c r="I29" s="189">
        <f>I9+I17+I22+I27</f>
        <v>0</v>
      </c>
      <c r="J29" s="190">
        <f>J9+J17+J22+J27</f>
        <v>0</v>
      </c>
      <c r="K29" s="202"/>
      <c r="L29" s="203"/>
      <c r="M29" s="204" t="e">
        <f t="shared" si="0"/>
        <v>#DIV/0!</v>
      </c>
      <c r="N29" s="204"/>
      <c r="O29" s="205" t="e">
        <f t="shared" si="1"/>
        <v>#DIV/0!</v>
      </c>
      <c r="P29" s="13"/>
      <c r="Q29" s="107"/>
      <c r="R29" s="13"/>
      <c r="S29" s="13"/>
      <c r="T29" s="84"/>
      <c r="U29" s="2"/>
    </row>
    <row r="30" spans="1:21" ht="15.75" thickTop="1" x14ac:dyDescent="0.25">
      <c r="A30" s="13"/>
      <c r="B30" s="107"/>
      <c r="C30" s="108"/>
      <c r="D30" s="13"/>
      <c r="E30" s="19"/>
      <c r="F30" s="14"/>
      <c r="G30" s="13"/>
      <c r="H30" s="13"/>
      <c r="I30" s="13"/>
      <c r="J30" s="107"/>
      <c r="K30" s="13"/>
      <c r="L30" s="13"/>
      <c r="M30" s="13"/>
      <c r="N30" s="13"/>
      <c r="O30" s="84"/>
      <c r="P30" s="13"/>
      <c r="Q30" s="13"/>
      <c r="R30" s="13"/>
      <c r="S30" s="13"/>
      <c r="T30" s="13"/>
    </row>
    <row r="31" spans="1:21" x14ac:dyDescent="0.25">
      <c r="C31" s="108"/>
      <c r="D31" s="250" t="s">
        <v>31</v>
      </c>
      <c r="E31" s="251"/>
      <c r="F31" s="252"/>
      <c r="G31" s="13"/>
      <c r="K31" s="107"/>
      <c r="L31" s="107"/>
      <c r="M31" s="84"/>
      <c r="N31" s="84"/>
      <c r="O31" s="14"/>
      <c r="P31" s="13"/>
      <c r="Q31" s="13"/>
      <c r="R31" s="13"/>
      <c r="S31" s="13"/>
      <c r="T31" s="13"/>
    </row>
    <row r="32" spans="1:21" x14ac:dyDescent="0.25">
      <c r="A32" s="217" t="s">
        <v>30</v>
      </c>
      <c r="B32" s="217"/>
      <c r="C32" s="108"/>
      <c r="D32" s="75" t="s">
        <v>3</v>
      </c>
      <c r="E32" s="76" t="s">
        <v>33</v>
      </c>
      <c r="F32" s="77" t="s">
        <v>5</v>
      </c>
      <c r="G32" s="13"/>
      <c r="I32" s="61" t="s">
        <v>76</v>
      </c>
      <c r="J32" s="120" t="e">
        <f>J29/C3</f>
        <v>#DIV/0!</v>
      </c>
      <c r="K32" s="13"/>
      <c r="L32" s="107"/>
      <c r="M32" s="84"/>
      <c r="N32" s="84"/>
      <c r="O32" s="14"/>
      <c r="P32" s="13"/>
      <c r="Q32" s="13"/>
      <c r="R32" s="13"/>
      <c r="S32" s="13"/>
      <c r="T32" s="13"/>
    </row>
    <row r="33" spans="1:20" x14ac:dyDescent="0.25">
      <c r="A33" s="73" t="s">
        <v>32</v>
      </c>
      <c r="B33" s="74" t="e">
        <f>J18/J29</f>
        <v>#DIV/0!</v>
      </c>
      <c r="C33" s="108"/>
      <c r="D33" s="73">
        <f>G19+G24</f>
        <v>0</v>
      </c>
      <c r="E33" s="38">
        <v>0</v>
      </c>
      <c r="F33" s="111">
        <f>I19+I24</f>
        <v>0</v>
      </c>
      <c r="G33" s="13"/>
      <c r="I33" s="61" t="s">
        <v>45</v>
      </c>
      <c r="J33" s="78" t="e">
        <f>J29/B3</f>
        <v>#DIV/0!</v>
      </c>
      <c r="K33" s="13"/>
      <c r="L33" s="107"/>
      <c r="M33" s="84"/>
      <c r="N33" s="84"/>
      <c r="O33" s="14"/>
      <c r="P33" s="13"/>
      <c r="Q33" s="13"/>
      <c r="R33" s="13"/>
      <c r="S33" s="13"/>
      <c r="T33" s="13"/>
    </row>
    <row r="34" spans="1:20" x14ac:dyDescent="0.25">
      <c r="A34" s="73" t="s">
        <v>34</v>
      </c>
      <c r="B34" s="74" t="e">
        <f>J22/J29</f>
        <v>#DIV/0!</v>
      </c>
      <c r="C34" s="108"/>
      <c r="D34" s="73">
        <f>G18+G23+G25+G26</f>
        <v>0</v>
      </c>
      <c r="E34" s="38">
        <v>5.5E-2</v>
      </c>
      <c r="F34" s="111">
        <f>I18+I23+I25+I26</f>
        <v>0</v>
      </c>
      <c r="G34" s="13"/>
      <c r="K34" s="13"/>
      <c r="L34" s="107"/>
      <c r="M34" s="84"/>
      <c r="N34" s="84"/>
      <c r="O34" s="14"/>
      <c r="P34" s="13"/>
      <c r="Q34" s="13"/>
      <c r="R34" s="13"/>
      <c r="S34" s="13"/>
      <c r="T34" s="13"/>
    </row>
    <row r="35" spans="1:20" x14ac:dyDescent="0.25">
      <c r="A35" s="73" t="s">
        <v>35</v>
      </c>
      <c r="B35" s="74" t="e">
        <f>J27/J29</f>
        <v>#DIV/0!</v>
      </c>
      <c r="C35" s="108"/>
      <c r="D35" s="73">
        <f>G20+G21</f>
        <v>0</v>
      </c>
      <c r="E35" s="79">
        <v>0.1</v>
      </c>
      <c r="F35" s="111">
        <f>I20+I21</f>
        <v>0</v>
      </c>
      <c r="G35" s="13"/>
      <c r="K35" s="13"/>
      <c r="L35" s="107"/>
      <c r="M35" s="84"/>
      <c r="N35" s="84"/>
      <c r="O35" s="14"/>
      <c r="P35" s="13"/>
      <c r="Q35" s="13"/>
      <c r="R35" s="13"/>
      <c r="S35" s="13"/>
      <c r="T35" s="13"/>
    </row>
    <row r="36" spans="1:20" x14ac:dyDescent="0.25">
      <c r="A36" s="13"/>
      <c r="B36" s="107"/>
      <c r="C36" s="108"/>
      <c r="D36" s="13"/>
      <c r="E36" s="13"/>
      <c r="F36" s="13"/>
      <c r="G36" s="13"/>
      <c r="H36" s="19"/>
      <c r="I36" s="14"/>
      <c r="J36" s="13"/>
      <c r="K36" s="13"/>
      <c r="L36" s="107"/>
      <c r="M36" s="84"/>
      <c r="N36" s="84"/>
      <c r="O36" s="14"/>
      <c r="P36" s="13"/>
      <c r="Q36" s="13"/>
      <c r="R36" s="13"/>
      <c r="S36" s="13"/>
      <c r="T36" s="13"/>
    </row>
    <row r="37" spans="1:20" x14ac:dyDescent="0.25">
      <c r="A37" s="13"/>
      <c r="B37" s="107"/>
      <c r="C37" s="108"/>
      <c r="D37" s="13"/>
      <c r="E37" s="13"/>
      <c r="F37" s="13"/>
      <c r="G37" s="13"/>
      <c r="J37" s="13"/>
      <c r="K37" s="13"/>
      <c r="L37" s="13"/>
      <c r="M37" s="84"/>
      <c r="N37" s="84"/>
      <c r="O37" s="14"/>
      <c r="P37" s="13"/>
      <c r="Q37" s="13"/>
      <c r="R37" s="13"/>
      <c r="S37" s="13"/>
      <c r="T37" s="13"/>
    </row>
    <row r="38" spans="1:20" x14ac:dyDescent="0.25">
      <c r="C38" s="108"/>
      <c r="D38" s="13"/>
      <c r="E38" s="13"/>
      <c r="F38" s="13"/>
      <c r="G38" s="13"/>
      <c r="J38" s="13"/>
      <c r="K38" s="13"/>
      <c r="L38" s="13"/>
      <c r="M38" s="84"/>
      <c r="N38" s="84"/>
      <c r="O38" s="14"/>
      <c r="P38" s="13"/>
      <c r="Q38" s="13"/>
      <c r="R38" s="13"/>
      <c r="S38" s="13"/>
      <c r="T38" s="13"/>
    </row>
    <row r="39" spans="1:20" x14ac:dyDescent="0.25">
      <c r="C39" s="107"/>
      <c r="F39" s="13"/>
      <c r="G39" s="13"/>
      <c r="H39" s="15"/>
      <c r="I39" s="15"/>
      <c r="J39" s="107"/>
      <c r="K39" s="13"/>
      <c r="L39" s="13"/>
      <c r="M39" s="84"/>
      <c r="N39" s="84"/>
      <c r="O39" s="14"/>
      <c r="P39" s="13"/>
      <c r="Q39" s="13"/>
      <c r="R39" s="13"/>
      <c r="S39" s="13"/>
      <c r="T39" s="13"/>
    </row>
    <row r="43" spans="1:20" x14ac:dyDescent="0.25">
      <c r="K43" s="4"/>
      <c r="L43" s="4"/>
    </row>
    <row r="44" spans="1:20" x14ac:dyDescent="0.25">
      <c r="K44" s="4"/>
      <c r="L44" s="4"/>
    </row>
    <row r="45" spans="1:20" x14ac:dyDescent="0.25">
      <c r="K45" s="4"/>
      <c r="L45" s="4"/>
    </row>
    <row r="46" spans="1:20" x14ac:dyDescent="0.25">
      <c r="K46" s="4"/>
      <c r="L46" s="4"/>
    </row>
    <row r="47" spans="1:20" x14ac:dyDescent="0.25">
      <c r="K47" s="4"/>
      <c r="L47" s="4"/>
    </row>
    <row r="48" spans="1:20" x14ac:dyDescent="0.25">
      <c r="K48" s="4"/>
      <c r="L48" s="4"/>
    </row>
    <row r="49" spans="11:12" x14ac:dyDescent="0.25">
      <c r="K49" s="4"/>
      <c r="L49" s="4"/>
    </row>
    <row r="50" spans="11:12" x14ac:dyDescent="0.25">
      <c r="K50" s="4"/>
      <c r="L50" s="4"/>
    </row>
  </sheetData>
  <sheetProtection algorithmName="SHA-512" hashValue="88VR27XxcosvFl3NGyln2fZYl4HczUZkd36kUvgzjxl+G1rEXPPsWWmDFWrBaBLB0b51a567WxbwLtzbwJME/g==" saltValue="IUKfPzKucRKEZAnT8n8Zig==" spinCount="100000" sheet="1" objects="1" scenarios="1" selectLockedCells="1"/>
  <mergeCells count="18">
    <mergeCell ref="A1:T1"/>
    <mergeCell ref="A5:J5"/>
    <mergeCell ref="K5:O5"/>
    <mergeCell ref="A8:C8"/>
    <mergeCell ref="A32:B32"/>
    <mergeCell ref="E3:F3"/>
    <mergeCell ref="R16:S16"/>
    <mergeCell ref="Q6:T6"/>
    <mergeCell ref="D31:F31"/>
    <mergeCell ref="A19:C19"/>
    <mergeCell ref="A20:C20"/>
    <mergeCell ref="A21:C21"/>
    <mergeCell ref="A23:C23"/>
    <mergeCell ref="A24:C24"/>
    <mergeCell ref="A25:C25"/>
    <mergeCell ref="A26:C26"/>
    <mergeCell ref="Q7:T7"/>
    <mergeCell ref="A6:C6"/>
  </mergeCells>
  <dataValidations count="2">
    <dataValidation type="list" allowBlank="1" showInputMessage="1" showErrorMessage="1" sqref="J3" xr:uid="{A77ADDB3-2C95-4D5B-9A24-148AB3164DFE}">
      <formula1>"Bagnolet,Bobigny,Bondy,Le Pré Saint-Gervais,Les Lilas,Montreuil,Noisy-le-Sec,Pantin,Romainville,"</formula1>
    </dataValidation>
    <dataValidation type="whole" operator="greaterThanOrEqual" allowBlank="1" showInputMessage="1" showErrorMessage="1" errorTitle="Erreur de valeur" error="Veuillez indiquer un nombre entier,  sans décimale." sqref="B3 G3" xr:uid="{D49EAE90-01C5-4BA0-83E3-5298C7D9B3CE}">
      <formula1>0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D2CCC-2D23-4852-A862-EC5BFA92C2D1}">
  <dimension ref="A1:H33"/>
  <sheetViews>
    <sheetView showGridLines="0" workbookViewId="0">
      <selection activeCell="B3" sqref="B3"/>
    </sheetView>
  </sheetViews>
  <sheetFormatPr baseColWidth="10" defaultColWidth="11.42578125" defaultRowHeight="15" x14ac:dyDescent="0.25"/>
  <cols>
    <col min="1" max="1" width="42.5703125" customWidth="1"/>
    <col min="2" max="2" width="10.85546875" bestFit="1" customWidth="1"/>
    <col min="3" max="3" width="18.85546875" customWidth="1"/>
    <col min="4" max="4" width="14.5703125" customWidth="1"/>
    <col min="5" max="5" width="14.42578125" bestFit="1" customWidth="1"/>
    <col min="6" max="6" width="15" bestFit="1" customWidth="1"/>
    <col min="7" max="7" width="14.42578125" bestFit="1" customWidth="1"/>
    <col min="8" max="8" width="15.28515625" customWidth="1"/>
  </cols>
  <sheetData>
    <row r="1" spans="1:8" ht="82.5" customHeight="1" x14ac:dyDescent="0.25">
      <c r="A1" s="208" t="s">
        <v>90</v>
      </c>
      <c r="B1" s="208"/>
      <c r="C1" s="208"/>
      <c r="D1" s="208"/>
      <c r="E1" s="208"/>
      <c r="F1" s="208"/>
      <c r="G1" s="208"/>
      <c r="H1" s="2"/>
    </row>
    <row r="2" spans="1:8" ht="15.75" thickBot="1" x14ac:dyDescent="0.3"/>
    <row r="3" spans="1:8" ht="16.5" thickTop="1" thickBot="1" x14ac:dyDescent="0.3">
      <c r="A3" s="167" t="s">
        <v>38</v>
      </c>
      <c r="B3" s="159"/>
      <c r="C3" s="157">
        <f>B3*1000</f>
        <v>0</v>
      </c>
      <c r="D3" s="15"/>
      <c r="E3" s="154" t="s">
        <v>56</v>
      </c>
      <c r="F3" s="161"/>
      <c r="G3" s="14"/>
    </row>
    <row r="4" spans="1:8" ht="15.75" thickBot="1" x14ac:dyDescent="0.3">
      <c r="A4" s="17"/>
      <c r="B4" s="17"/>
      <c r="C4" s="18"/>
      <c r="D4" s="15"/>
      <c r="E4" s="13"/>
      <c r="F4" s="107"/>
      <c r="G4" s="14"/>
    </row>
    <row r="5" spans="1:8" ht="16.5" thickTop="1" thickBot="1" x14ac:dyDescent="0.3">
      <c r="A5" s="167" t="s">
        <v>84</v>
      </c>
      <c r="B5" s="159"/>
      <c r="C5" s="169" t="e">
        <f>B5/B3</f>
        <v>#DIV/0!</v>
      </c>
      <c r="D5" s="15"/>
      <c r="E5" s="13"/>
      <c r="F5" s="19"/>
      <c r="G5" s="14"/>
    </row>
    <row r="6" spans="1:8" x14ac:dyDescent="0.25">
      <c r="A6" s="13"/>
      <c r="B6" s="13"/>
      <c r="C6" s="13"/>
      <c r="D6" s="15"/>
      <c r="E6" s="13"/>
      <c r="F6" s="19"/>
      <c r="G6" s="14"/>
    </row>
    <row r="7" spans="1:8" ht="25.5" x14ac:dyDescent="0.25">
      <c r="A7" s="22" t="s">
        <v>1</v>
      </c>
      <c r="B7" s="20" t="s">
        <v>39</v>
      </c>
      <c r="C7" s="21" t="s">
        <v>2</v>
      </c>
      <c r="D7" s="22" t="s">
        <v>3</v>
      </c>
      <c r="E7" s="23" t="s">
        <v>4</v>
      </c>
      <c r="F7" s="24" t="s">
        <v>5</v>
      </c>
      <c r="G7" s="22" t="s">
        <v>6</v>
      </c>
    </row>
    <row r="8" spans="1:8" x14ac:dyDescent="0.25">
      <c r="A8" s="10"/>
      <c r="B8" s="10"/>
      <c r="C8" s="28"/>
      <c r="D8" s="28"/>
      <c r="E8" s="30"/>
      <c r="F8" s="31"/>
      <c r="G8" s="28"/>
    </row>
    <row r="9" spans="1:8" x14ac:dyDescent="0.25">
      <c r="A9" s="35" t="s">
        <v>7</v>
      </c>
      <c r="B9" s="35">
        <v>1</v>
      </c>
      <c r="C9" s="36">
        <v>0</v>
      </c>
      <c r="D9" s="37">
        <f>B9*C9</f>
        <v>0</v>
      </c>
      <c r="E9" s="38">
        <v>5.5E-2</v>
      </c>
      <c r="F9" s="39">
        <f>E9*D9</f>
        <v>0</v>
      </c>
      <c r="G9" s="36">
        <f>D9+D9*E9</f>
        <v>0</v>
      </c>
    </row>
    <row r="10" spans="1:8" x14ac:dyDescent="0.25">
      <c r="A10" s="40" t="s">
        <v>8</v>
      </c>
      <c r="B10" s="40"/>
      <c r="C10" s="41"/>
      <c r="D10" s="42">
        <f>D9</f>
        <v>0</v>
      </c>
      <c r="E10" s="43"/>
      <c r="F10" s="44">
        <f t="shared" ref="F10:G10" si="0">F9</f>
        <v>0</v>
      </c>
      <c r="G10" s="44">
        <f t="shared" si="0"/>
        <v>0</v>
      </c>
    </row>
    <row r="11" spans="1:8" x14ac:dyDescent="0.25">
      <c r="A11" s="35" t="s">
        <v>40</v>
      </c>
      <c r="B11" s="48">
        <f>B3</f>
        <v>0</v>
      </c>
      <c r="C11" s="124">
        <f>1.3986</f>
        <v>1.3986000000000001</v>
      </c>
      <c r="D11" s="37">
        <f t="shared" ref="D11:D16" si="1">B11*C11</f>
        <v>0</v>
      </c>
      <c r="E11" s="38">
        <v>5.5E-2</v>
      </c>
      <c r="F11" s="39">
        <f t="shared" ref="F11:F21" si="2">E11*D11</f>
        <v>0</v>
      </c>
      <c r="G11" s="36">
        <f t="shared" ref="G11" si="3">D11+D11*E11</f>
        <v>0</v>
      </c>
    </row>
    <row r="12" spans="1:8" x14ac:dyDescent="0.25">
      <c r="A12" s="43" t="s">
        <v>12</v>
      </c>
      <c r="B12" s="10"/>
      <c r="C12" s="44"/>
      <c r="D12" s="42">
        <f>SUM(D11:D11)</f>
        <v>0</v>
      </c>
      <c r="E12" s="43"/>
      <c r="F12" s="44">
        <f>SUM(F11:F11)</f>
        <v>0</v>
      </c>
      <c r="G12" s="44">
        <f>SUM(G11:G11)</f>
        <v>0</v>
      </c>
    </row>
    <row r="13" spans="1:8" x14ac:dyDescent="0.25">
      <c r="A13" s="58" t="s">
        <v>14</v>
      </c>
      <c r="B13" s="55"/>
      <c r="C13" s="56"/>
      <c r="D13" s="129">
        <f>D12+D10</f>
        <v>0</v>
      </c>
      <c r="E13" s="58"/>
      <c r="F13" s="56">
        <f>F12+F10</f>
        <v>0</v>
      </c>
      <c r="G13" s="56">
        <f>G12+G10</f>
        <v>0</v>
      </c>
    </row>
    <row r="14" spans="1:8" x14ac:dyDescent="0.25">
      <c r="A14" s="35" t="s">
        <v>16</v>
      </c>
      <c r="B14" s="48" t="e">
        <f>$B$3*(1-$C$5)</f>
        <v>#DIV/0!</v>
      </c>
      <c r="C14" s="36">
        <v>0.6</v>
      </c>
      <c r="D14" s="37" t="e">
        <f t="shared" si="1"/>
        <v>#DIV/0!</v>
      </c>
      <c r="E14" s="38">
        <v>0</v>
      </c>
      <c r="F14" s="39" t="e">
        <f t="shared" si="2"/>
        <v>#DIV/0!</v>
      </c>
      <c r="G14" s="36" t="e">
        <f>D14+D14*E14</f>
        <v>#DIV/0!</v>
      </c>
    </row>
    <row r="15" spans="1:8" x14ac:dyDescent="0.25">
      <c r="A15" s="35" t="s">
        <v>18</v>
      </c>
      <c r="B15" s="48" t="e">
        <f>$B$3*(1-$C$5)</f>
        <v>#DIV/0!</v>
      </c>
      <c r="C15" s="127">
        <v>0.63344999999999996</v>
      </c>
      <c r="D15" s="37" t="e">
        <f t="shared" si="1"/>
        <v>#DIV/0!</v>
      </c>
      <c r="E15" s="38">
        <v>0.1</v>
      </c>
      <c r="F15" s="39" t="e">
        <f t="shared" si="2"/>
        <v>#DIV/0!</v>
      </c>
      <c r="G15" s="36" t="e">
        <f>D15+D15*E15</f>
        <v>#DIV/0!</v>
      </c>
    </row>
    <row r="16" spans="1:8" x14ac:dyDescent="0.25">
      <c r="A16" s="35" t="s">
        <v>20</v>
      </c>
      <c r="B16" s="48" t="e">
        <f>$B$3*(1-$C$5)</f>
        <v>#DIV/0!</v>
      </c>
      <c r="C16" s="124">
        <v>1.4419999999999999</v>
      </c>
      <c r="D16" s="37" t="e">
        <f t="shared" si="1"/>
        <v>#DIV/0!</v>
      </c>
      <c r="E16" s="38">
        <v>0.1</v>
      </c>
      <c r="F16" s="39" t="e">
        <f t="shared" si="2"/>
        <v>#DIV/0!</v>
      </c>
      <c r="G16" s="36" t="e">
        <f>D16+D16*E16</f>
        <v>#DIV/0!</v>
      </c>
    </row>
    <row r="17" spans="1:7" x14ac:dyDescent="0.25">
      <c r="A17" s="43" t="s">
        <v>22</v>
      </c>
      <c r="B17" s="10"/>
      <c r="C17" s="128"/>
      <c r="D17" s="42" t="e">
        <f>SUM(D14:D16)</f>
        <v>#DIV/0!</v>
      </c>
      <c r="E17" s="43"/>
      <c r="F17" s="44" t="e">
        <f t="shared" ref="F17:G17" si="4">SUM(F14:F16)</f>
        <v>#DIV/0!</v>
      </c>
      <c r="G17" s="44" t="e">
        <f t="shared" si="4"/>
        <v>#DIV/0!</v>
      </c>
    </row>
    <row r="18" spans="1:7" x14ac:dyDescent="0.25">
      <c r="A18" s="35" t="s">
        <v>24</v>
      </c>
      <c r="B18" s="48">
        <f>$B$3</f>
        <v>0</v>
      </c>
      <c r="C18" s="124">
        <f>IF(OR(F3="Bagnolet",F3="Montreuil",F3="Les Lilas",F3="Le Pré Saint-Gervais"),0.38,0.42)</f>
        <v>0.42</v>
      </c>
      <c r="D18" s="37">
        <f t="shared" ref="D18:D21" si="5">B18*C18</f>
        <v>0</v>
      </c>
      <c r="E18" s="38">
        <v>5.5E-2</v>
      </c>
      <c r="F18" s="39">
        <f t="shared" si="2"/>
        <v>0</v>
      </c>
      <c r="G18" s="36">
        <f>D18+D18*E18</f>
        <v>0</v>
      </c>
    </row>
    <row r="19" spans="1:7" x14ac:dyDescent="0.25">
      <c r="A19" s="35" t="s">
        <v>25</v>
      </c>
      <c r="B19" s="48">
        <f>$B$3</f>
        <v>0</v>
      </c>
      <c r="C19" s="124">
        <v>0.185</v>
      </c>
      <c r="D19" s="37">
        <f t="shared" si="5"/>
        <v>0</v>
      </c>
      <c r="E19" s="38">
        <v>0</v>
      </c>
      <c r="F19" s="39">
        <f t="shared" si="2"/>
        <v>0</v>
      </c>
      <c r="G19" s="36">
        <f>D19+D19*E19</f>
        <v>0</v>
      </c>
    </row>
    <row r="20" spans="1:7" x14ac:dyDescent="0.25">
      <c r="A20" s="35" t="s">
        <v>26</v>
      </c>
      <c r="B20" s="48">
        <f>$B$3</f>
        <v>0</v>
      </c>
      <c r="C20" s="124">
        <v>1.17E-2</v>
      </c>
      <c r="D20" s="37">
        <f t="shared" si="5"/>
        <v>0</v>
      </c>
      <c r="E20" s="38">
        <v>5.5E-2</v>
      </c>
      <c r="F20" s="39">
        <f t="shared" si="2"/>
        <v>0</v>
      </c>
      <c r="G20" s="36">
        <f>D20+D20*E20</f>
        <v>0</v>
      </c>
    </row>
    <row r="21" spans="1:7" x14ac:dyDescent="0.25">
      <c r="A21" s="35" t="s">
        <v>27</v>
      </c>
      <c r="B21" s="48">
        <f>$B$3</f>
        <v>0</v>
      </c>
      <c r="C21" s="124">
        <v>1.5599999999999999E-2</v>
      </c>
      <c r="D21" s="37">
        <f t="shared" si="5"/>
        <v>0</v>
      </c>
      <c r="E21" s="38">
        <v>5.5E-2</v>
      </c>
      <c r="F21" s="39">
        <f t="shared" si="2"/>
        <v>0</v>
      </c>
      <c r="G21" s="36">
        <f>D21+D21*E21</f>
        <v>0</v>
      </c>
    </row>
    <row r="22" spans="1:7" x14ac:dyDescent="0.25">
      <c r="A22" s="138" t="s">
        <v>28</v>
      </c>
      <c r="B22" s="61"/>
      <c r="C22" s="140"/>
      <c r="D22" s="42">
        <f>SUM(D18:D21)</f>
        <v>0</v>
      </c>
      <c r="E22" s="43"/>
      <c r="F22" s="44">
        <f t="shared" ref="F22:G22" si="6">SUM(F18:F21)</f>
        <v>0</v>
      </c>
      <c r="G22" s="44">
        <f t="shared" si="6"/>
        <v>0</v>
      </c>
    </row>
    <row r="23" spans="1:7" x14ac:dyDescent="0.25">
      <c r="A23" s="65" t="s">
        <v>41</v>
      </c>
      <c r="B23" s="55"/>
      <c r="C23" s="66"/>
      <c r="D23" s="56" t="e">
        <f>D17+D22</f>
        <v>#DIV/0!</v>
      </c>
      <c r="E23" s="56"/>
      <c r="F23" s="56" t="e">
        <f t="shared" ref="F23:G23" si="7">F17+F22</f>
        <v>#DIV/0!</v>
      </c>
      <c r="G23" s="56" t="e">
        <f t="shared" si="7"/>
        <v>#DIV/0!</v>
      </c>
    </row>
    <row r="24" spans="1:7" x14ac:dyDescent="0.25">
      <c r="A24" s="139" t="s">
        <v>29</v>
      </c>
      <c r="B24" s="35"/>
      <c r="C24" s="141"/>
      <c r="D24" s="142" t="e">
        <f>D10+D12+D17+D22</f>
        <v>#DIV/0!</v>
      </c>
      <c r="E24" s="70"/>
      <c r="F24" s="70" t="e">
        <f>F10+F12+F17+F22</f>
        <v>#DIV/0!</v>
      </c>
      <c r="G24" s="70" t="e">
        <f>G10+G12+G17+G22</f>
        <v>#DIV/0!</v>
      </c>
    </row>
    <row r="25" spans="1:7" x14ac:dyDescent="0.25">
      <c r="A25" s="13"/>
      <c r="B25" s="13"/>
      <c r="C25" s="13"/>
      <c r="D25" s="15"/>
      <c r="E25" s="13"/>
      <c r="F25" s="19"/>
      <c r="G25" s="14"/>
    </row>
    <row r="26" spans="1:7" x14ac:dyDescent="0.25">
      <c r="A26" s="217" t="s">
        <v>30</v>
      </c>
      <c r="B26" s="217"/>
      <c r="C26" s="13"/>
      <c r="D26" s="15"/>
      <c r="E26" s="250" t="s">
        <v>31</v>
      </c>
      <c r="F26" s="251"/>
      <c r="G26" s="252"/>
    </row>
    <row r="27" spans="1:7" x14ac:dyDescent="0.25">
      <c r="A27" s="73" t="s">
        <v>32</v>
      </c>
      <c r="B27" s="74" t="e">
        <f>G13/G24</f>
        <v>#DIV/0!</v>
      </c>
      <c r="C27" s="13"/>
      <c r="D27" s="15"/>
      <c r="E27" s="75" t="s">
        <v>3</v>
      </c>
      <c r="F27" s="76" t="s">
        <v>33</v>
      </c>
      <c r="G27" s="77" t="s">
        <v>5</v>
      </c>
    </row>
    <row r="28" spans="1:7" x14ac:dyDescent="0.25">
      <c r="A28" s="73" t="s">
        <v>34</v>
      </c>
      <c r="B28" s="74" t="e">
        <f>G17/G24</f>
        <v>#DIV/0!</v>
      </c>
      <c r="C28" s="13"/>
      <c r="D28" s="15"/>
      <c r="E28" s="36" t="e">
        <f>D14+D19</f>
        <v>#DIV/0!</v>
      </c>
      <c r="F28" s="38">
        <v>0</v>
      </c>
      <c r="G28" s="37" t="e">
        <f>F14+F19</f>
        <v>#DIV/0!</v>
      </c>
    </row>
    <row r="29" spans="1:7" x14ac:dyDescent="0.25">
      <c r="A29" s="73" t="s">
        <v>35</v>
      </c>
      <c r="B29" s="74" t="e">
        <f>G22/G24</f>
        <v>#DIV/0!</v>
      </c>
      <c r="C29" s="13"/>
      <c r="D29" s="15"/>
      <c r="E29" s="36">
        <f>D13+D18+D20+D21</f>
        <v>0</v>
      </c>
      <c r="F29" s="38">
        <v>5.5E-2</v>
      </c>
      <c r="G29" s="37">
        <f>F13+F18+F20+F21</f>
        <v>0</v>
      </c>
    </row>
    <row r="30" spans="1:7" x14ac:dyDescent="0.25">
      <c r="A30" s="13"/>
      <c r="B30" s="13"/>
      <c r="C30" s="13"/>
      <c r="D30" s="15"/>
      <c r="E30" s="36" t="e">
        <f>D15+D16</f>
        <v>#DIV/0!</v>
      </c>
      <c r="F30" s="79">
        <v>0.1</v>
      </c>
      <c r="G30" s="37" t="e">
        <f>F15+F16</f>
        <v>#DIV/0!</v>
      </c>
    </row>
    <row r="31" spans="1:7" x14ac:dyDescent="0.25">
      <c r="A31" s="13"/>
      <c r="B31" s="13"/>
      <c r="C31" s="13"/>
      <c r="D31" s="15"/>
      <c r="E31" s="19"/>
      <c r="F31" s="14"/>
      <c r="G31" s="143"/>
    </row>
    <row r="32" spans="1:7" x14ac:dyDescent="0.25">
      <c r="A32" s="13"/>
      <c r="B32" s="13"/>
      <c r="C32" s="13"/>
      <c r="D32" s="15"/>
      <c r="E32" s="19"/>
      <c r="F32" s="61" t="s">
        <v>36</v>
      </c>
      <c r="G32" s="144" t="e">
        <f>G24/C3</f>
        <v>#DIV/0!</v>
      </c>
    </row>
    <row r="33" spans="1:7" x14ac:dyDescent="0.25">
      <c r="A33" s="13"/>
      <c r="B33" s="13"/>
      <c r="C33" s="13"/>
      <c r="D33" s="15"/>
      <c r="E33" s="19"/>
      <c r="F33" s="61" t="s">
        <v>37</v>
      </c>
      <c r="G33" s="36" t="e">
        <f>G24/B3</f>
        <v>#DIV/0!</v>
      </c>
    </row>
  </sheetData>
  <sheetProtection algorithmName="SHA-512" hashValue="9mvv/rkMeGSBCFFP6jQ7VTvu6RiQLfS0pyvjo6STzZvLtJAJDb86dy51Vw13LwS1vu0yFgItn79TEkML34jQ/Q==" saltValue="6cEwQqShSpQWyhOsBAakHQ==" spinCount="100000" sheet="1" objects="1" scenarios="1" selectLockedCells="1"/>
  <mergeCells count="3">
    <mergeCell ref="A26:B26"/>
    <mergeCell ref="E26:G26"/>
    <mergeCell ref="A1:G1"/>
  </mergeCells>
  <dataValidations count="2">
    <dataValidation type="list" allowBlank="1" showInputMessage="1" showErrorMessage="1" sqref="F3" xr:uid="{3552B27E-86CA-4C6C-9313-126270CD9AE5}">
      <formula1>"Bagnolet,Bobigny,Bondy,Le Pré Saint-Gervais,Les Lilas,Montreuil,Noisy-le-Sec,Pantin,Romainville,"</formula1>
    </dataValidation>
    <dataValidation type="whole" operator="greaterThanOrEqual" allowBlank="1" showInputMessage="1" showErrorMessage="1" errorTitle="Erreur de valeur" error="Veuillez indiquer un nombre entier,  sans décimale." sqref="B3 B5" xr:uid="{A68AC4A4-B69B-4D08-ACD2-8DEAA025D90A}">
      <formula1>0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2B8D8-A073-4089-B6AB-F24774E8727E}">
  <dimension ref="A1:G31"/>
  <sheetViews>
    <sheetView showGridLines="0" zoomScaleNormal="100" workbookViewId="0">
      <selection activeCell="B3" sqref="B3"/>
    </sheetView>
  </sheetViews>
  <sheetFormatPr baseColWidth="10" defaultColWidth="11.42578125" defaultRowHeight="15" x14ac:dyDescent="0.25"/>
  <cols>
    <col min="1" max="1" width="38.28515625" customWidth="1"/>
    <col min="2" max="2" width="10.85546875" bestFit="1" customWidth="1"/>
    <col min="3" max="3" width="19.85546875" customWidth="1"/>
    <col min="4" max="4" width="11.42578125" bestFit="1" customWidth="1"/>
    <col min="5" max="5" width="13.42578125" bestFit="1" customWidth="1"/>
    <col min="6" max="6" width="15" bestFit="1" customWidth="1"/>
    <col min="7" max="7" width="13.42578125" bestFit="1" customWidth="1"/>
    <col min="8" max="8" width="15.28515625" customWidth="1"/>
  </cols>
  <sheetData>
    <row r="1" spans="1:7" ht="69" customHeight="1" x14ac:dyDescent="0.25">
      <c r="A1" s="208" t="s">
        <v>92</v>
      </c>
      <c r="B1" s="208"/>
      <c r="C1" s="208"/>
      <c r="D1" s="208"/>
      <c r="E1" s="208"/>
      <c r="F1" s="208"/>
      <c r="G1" s="208"/>
    </row>
    <row r="2" spans="1:7" ht="15.75" thickBot="1" x14ac:dyDescent="0.3"/>
    <row r="3" spans="1:7" ht="16.5" thickTop="1" thickBot="1" x14ac:dyDescent="0.3">
      <c r="A3" s="167" t="s">
        <v>0</v>
      </c>
      <c r="B3" s="159"/>
      <c r="C3" s="157">
        <f>B3*1000</f>
        <v>0</v>
      </c>
      <c r="D3" s="15"/>
      <c r="E3" s="154" t="s">
        <v>56</v>
      </c>
      <c r="F3" s="161"/>
      <c r="G3" s="14"/>
    </row>
    <row r="4" spans="1:7" x14ac:dyDescent="0.25">
      <c r="A4" s="13"/>
      <c r="B4" s="13"/>
      <c r="C4" s="13"/>
      <c r="D4" s="15"/>
      <c r="E4" s="13"/>
      <c r="F4" s="107"/>
      <c r="G4" s="14"/>
    </row>
    <row r="5" spans="1:7" ht="25.5" x14ac:dyDescent="0.25">
      <c r="A5" s="22" t="s">
        <v>1</v>
      </c>
      <c r="B5" s="20" t="s">
        <v>39</v>
      </c>
      <c r="C5" s="105" t="s">
        <v>78</v>
      </c>
      <c r="D5" s="22" t="s">
        <v>3</v>
      </c>
      <c r="E5" s="23" t="s">
        <v>4</v>
      </c>
      <c r="F5" s="24" t="s">
        <v>5</v>
      </c>
      <c r="G5" s="22" t="s">
        <v>6</v>
      </c>
    </row>
    <row r="6" spans="1:7" x14ac:dyDescent="0.25">
      <c r="A6" s="10"/>
      <c r="B6" s="10"/>
      <c r="C6" s="61"/>
      <c r="D6" s="10"/>
      <c r="E6" s="30"/>
      <c r="F6" s="110"/>
      <c r="G6" s="10"/>
    </row>
    <row r="7" spans="1:7" x14ac:dyDescent="0.25">
      <c r="A7" s="35" t="s">
        <v>7</v>
      </c>
      <c r="B7" s="35">
        <v>1</v>
      </c>
      <c r="C7" s="36">
        <v>0</v>
      </c>
      <c r="D7" s="37">
        <f>B7*C7</f>
        <v>0</v>
      </c>
      <c r="E7" s="38">
        <v>5.5E-2</v>
      </c>
      <c r="F7" s="39">
        <f>E7*D7</f>
        <v>0</v>
      </c>
      <c r="G7" s="36">
        <f>D7+D7*E7</f>
        <v>0</v>
      </c>
    </row>
    <row r="8" spans="1:7" x14ac:dyDescent="0.25">
      <c r="A8" s="40" t="s">
        <v>8</v>
      </c>
      <c r="B8" s="113"/>
      <c r="C8" s="121"/>
      <c r="D8" s="42">
        <f>D7</f>
        <v>0</v>
      </c>
      <c r="E8" s="43"/>
      <c r="F8" s="44">
        <f t="shared" ref="F8:G8" si="0">F7</f>
        <v>0</v>
      </c>
      <c r="G8" s="44">
        <f t="shared" si="0"/>
        <v>0</v>
      </c>
    </row>
    <row r="9" spans="1:7" x14ac:dyDescent="0.25">
      <c r="A9" s="35" t="s">
        <v>40</v>
      </c>
      <c r="B9" s="48">
        <f>B3</f>
        <v>0</v>
      </c>
      <c r="C9" s="124">
        <f>1.4049</f>
        <v>1.4049</v>
      </c>
      <c r="D9" s="37">
        <f t="shared" ref="D9:D14" si="1">B9*C9</f>
        <v>0</v>
      </c>
      <c r="E9" s="38">
        <v>5.5E-2</v>
      </c>
      <c r="F9" s="39">
        <f t="shared" ref="F9:F19" si="2">E9*D9</f>
        <v>0</v>
      </c>
      <c r="G9" s="36">
        <f t="shared" ref="G9" si="3">D9+D9*E9</f>
        <v>0</v>
      </c>
    </row>
    <row r="10" spans="1:7" x14ac:dyDescent="0.25">
      <c r="A10" s="40" t="s">
        <v>12</v>
      </c>
      <c r="B10" s="26"/>
      <c r="C10" s="121"/>
      <c r="D10" s="42">
        <f>SUM(D9:D9)</f>
        <v>0</v>
      </c>
      <c r="E10" s="43"/>
      <c r="F10" s="44">
        <f>SUM(F9:F9)</f>
        <v>0</v>
      </c>
      <c r="G10" s="44">
        <f>SUM(G9:G9)</f>
        <v>0</v>
      </c>
    </row>
    <row r="11" spans="1:7" x14ac:dyDescent="0.25">
      <c r="A11" s="52" t="s">
        <v>50</v>
      </c>
      <c r="B11" s="53"/>
      <c r="C11" s="122"/>
      <c r="D11" s="129">
        <f>D10+D8</f>
        <v>0</v>
      </c>
      <c r="E11" s="58"/>
      <c r="F11" s="56">
        <f>F10+F8</f>
        <v>0</v>
      </c>
      <c r="G11" s="56">
        <f>G10+G8</f>
        <v>0</v>
      </c>
    </row>
    <row r="12" spans="1:7" x14ac:dyDescent="0.25">
      <c r="A12" s="35" t="s">
        <v>16</v>
      </c>
      <c r="B12" s="48">
        <f>$B$3</f>
        <v>0</v>
      </c>
      <c r="C12" s="36">
        <v>0.6</v>
      </c>
      <c r="D12" s="37">
        <f t="shared" si="1"/>
        <v>0</v>
      </c>
      <c r="E12" s="38">
        <v>0</v>
      </c>
      <c r="F12" s="39">
        <f t="shared" si="2"/>
        <v>0</v>
      </c>
      <c r="G12" s="36">
        <f>D12+D12*E12</f>
        <v>0</v>
      </c>
    </row>
    <row r="13" spans="1:7" x14ac:dyDescent="0.25">
      <c r="A13" s="35" t="s">
        <v>18</v>
      </c>
      <c r="B13" s="48">
        <f>$B$3</f>
        <v>0</v>
      </c>
      <c r="C13" s="127">
        <v>0.63344999999999996</v>
      </c>
      <c r="D13" s="37">
        <f t="shared" si="1"/>
        <v>0</v>
      </c>
      <c r="E13" s="38">
        <v>0.1</v>
      </c>
      <c r="F13" s="39">
        <f t="shared" si="2"/>
        <v>0</v>
      </c>
      <c r="G13" s="36">
        <f>D13+D13*E13</f>
        <v>0</v>
      </c>
    </row>
    <row r="14" spans="1:7" x14ac:dyDescent="0.25">
      <c r="A14" s="35" t="s">
        <v>20</v>
      </c>
      <c r="B14" s="48">
        <f>$B$3</f>
        <v>0</v>
      </c>
      <c r="C14" s="124">
        <v>1.4419999999999999</v>
      </c>
      <c r="D14" s="37">
        <f t="shared" si="1"/>
        <v>0</v>
      </c>
      <c r="E14" s="38">
        <v>0.1</v>
      </c>
      <c r="F14" s="39">
        <f t="shared" si="2"/>
        <v>0</v>
      </c>
      <c r="G14" s="36">
        <f>D14+D14*E14</f>
        <v>0</v>
      </c>
    </row>
    <row r="15" spans="1:7" x14ac:dyDescent="0.25">
      <c r="A15" s="40" t="s">
        <v>22</v>
      </c>
      <c r="B15" s="145"/>
      <c r="C15" s="121"/>
      <c r="D15" s="42">
        <f>SUM(D12:D14)</f>
        <v>0</v>
      </c>
      <c r="E15" s="43"/>
      <c r="F15" s="44">
        <f t="shared" ref="F15:G15" si="4">SUM(F12:F14)</f>
        <v>0</v>
      </c>
      <c r="G15" s="44">
        <f t="shared" si="4"/>
        <v>0</v>
      </c>
    </row>
    <row r="16" spans="1:7" x14ac:dyDescent="0.25">
      <c r="A16" s="35" t="s">
        <v>24</v>
      </c>
      <c r="B16" s="48">
        <f>$B$3</f>
        <v>0</v>
      </c>
      <c r="C16" s="124">
        <f>IF(OR(F3="Bagnolet",F3="Montreuil",F3="Les Lilas",F3="Le Pré Saint-Gervais"),0.38,0.42)</f>
        <v>0.42</v>
      </c>
      <c r="D16" s="37">
        <f t="shared" ref="D16:D19" si="5">B16*C16</f>
        <v>0</v>
      </c>
      <c r="E16" s="38">
        <v>5.5E-2</v>
      </c>
      <c r="F16" s="39">
        <f t="shared" si="2"/>
        <v>0</v>
      </c>
      <c r="G16" s="36">
        <f>D16+D16*E16</f>
        <v>0</v>
      </c>
    </row>
    <row r="17" spans="1:7" x14ac:dyDescent="0.25">
      <c r="A17" s="35" t="s">
        <v>25</v>
      </c>
      <c r="B17" s="48">
        <f>$B$3</f>
        <v>0</v>
      </c>
      <c r="C17" s="124">
        <v>0.185</v>
      </c>
      <c r="D17" s="37">
        <f t="shared" si="5"/>
        <v>0</v>
      </c>
      <c r="E17" s="38">
        <v>0</v>
      </c>
      <c r="F17" s="39">
        <f t="shared" si="2"/>
        <v>0</v>
      </c>
      <c r="G17" s="36">
        <f>D17+D17*E17</f>
        <v>0</v>
      </c>
    </row>
    <row r="18" spans="1:7" x14ac:dyDescent="0.25">
      <c r="A18" s="35" t="s">
        <v>26</v>
      </c>
      <c r="B18" s="48">
        <f>$B$3</f>
        <v>0</v>
      </c>
      <c r="C18" s="124">
        <v>1.17E-2</v>
      </c>
      <c r="D18" s="37">
        <f t="shared" si="5"/>
        <v>0</v>
      </c>
      <c r="E18" s="38">
        <v>5.5E-2</v>
      </c>
      <c r="F18" s="39">
        <f t="shared" si="2"/>
        <v>0</v>
      </c>
      <c r="G18" s="36">
        <f>D18+D18*E18</f>
        <v>0</v>
      </c>
    </row>
    <row r="19" spans="1:7" x14ac:dyDescent="0.25">
      <c r="A19" s="35" t="s">
        <v>27</v>
      </c>
      <c r="B19" s="48">
        <f>$B$3</f>
        <v>0</v>
      </c>
      <c r="C19" s="124">
        <v>1.5599999999999999E-2</v>
      </c>
      <c r="D19" s="37">
        <f t="shared" si="5"/>
        <v>0</v>
      </c>
      <c r="E19" s="38">
        <v>5.5E-2</v>
      </c>
      <c r="F19" s="39">
        <f t="shared" si="2"/>
        <v>0</v>
      </c>
      <c r="G19" s="36">
        <f>D19+D19*E19</f>
        <v>0</v>
      </c>
    </row>
    <row r="20" spans="1:7" x14ac:dyDescent="0.25">
      <c r="A20" s="146" t="s">
        <v>28</v>
      </c>
      <c r="B20" s="145"/>
      <c r="C20" s="149"/>
      <c r="D20" s="42">
        <f>SUM(D16:D19)</f>
        <v>0</v>
      </c>
      <c r="E20" s="43"/>
      <c r="F20" s="44">
        <f t="shared" ref="F20:G20" si="6">SUM(F16:F19)</f>
        <v>0</v>
      </c>
      <c r="G20" s="44">
        <f t="shared" si="6"/>
        <v>0</v>
      </c>
    </row>
    <row r="21" spans="1:7" x14ac:dyDescent="0.25">
      <c r="A21" s="62" t="s">
        <v>41</v>
      </c>
      <c r="B21" s="53"/>
      <c r="C21" s="150"/>
      <c r="D21" s="56">
        <f>D15+D20</f>
        <v>0</v>
      </c>
      <c r="E21" s="68"/>
      <c r="F21" s="56">
        <f t="shared" ref="F21:G21" si="7">F15+F20</f>
        <v>0</v>
      </c>
      <c r="G21" s="56">
        <f t="shared" si="7"/>
        <v>0</v>
      </c>
    </row>
    <row r="22" spans="1:7" x14ac:dyDescent="0.25">
      <c r="A22" s="147" t="s">
        <v>29</v>
      </c>
      <c r="B22" s="148"/>
      <c r="C22" s="151"/>
      <c r="D22" s="142">
        <f>D8+D10+D15+D20</f>
        <v>0</v>
      </c>
      <c r="E22" s="72"/>
      <c r="F22" s="70">
        <f>F8+F10+F15+F20</f>
        <v>0</v>
      </c>
      <c r="G22" s="70">
        <f>G8+G10+G15+G20</f>
        <v>0</v>
      </c>
    </row>
    <row r="23" spans="1:7" x14ac:dyDescent="0.25">
      <c r="A23" s="13"/>
      <c r="B23" s="13"/>
      <c r="C23" s="13"/>
      <c r="D23" s="15"/>
      <c r="E23" s="13"/>
      <c r="F23" s="19"/>
      <c r="G23" s="14"/>
    </row>
    <row r="24" spans="1:7" x14ac:dyDescent="0.25">
      <c r="A24" s="217" t="s">
        <v>30</v>
      </c>
      <c r="B24" s="217"/>
      <c r="C24" s="13"/>
      <c r="D24" s="15"/>
      <c r="E24" s="250" t="s">
        <v>31</v>
      </c>
      <c r="F24" s="251"/>
      <c r="G24" s="252"/>
    </row>
    <row r="25" spans="1:7" x14ac:dyDescent="0.25">
      <c r="A25" s="73" t="s">
        <v>42</v>
      </c>
      <c r="B25" s="74" t="e">
        <f>G11/G22</f>
        <v>#DIV/0!</v>
      </c>
      <c r="C25" s="13"/>
      <c r="D25" s="15"/>
      <c r="E25" s="75" t="s">
        <v>3</v>
      </c>
      <c r="F25" s="76" t="s">
        <v>33</v>
      </c>
      <c r="G25" s="77" t="s">
        <v>5</v>
      </c>
    </row>
    <row r="26" spans="1:7" x14ac:dyDescent="0.25">
      <c r="A26" s="73" t="s">
        <v>34</v>
      </c>
      <c r="B26" s="74" t="e">
        <f>G15/G22</f>
        <v>#DIV/0!</v>
      </c>
      <c r="C26" s="13"/>
      <c r="D26" s="15"/>
      <c r="E26" s="73">
        <f>D12+D17</f>
        <v>0</v>
      </c>
      <c r="F26" s="38">
        <v>0</v>
      </c>
      <c r="G26" s="111">
        <f>F12+F17</f>
        <v>0</v>
      </c>
    </row>
    <row r="27" spans="1:7" x14ac:dyDescent="0.25">
      <c r="A27" s="73" t="s">
        <v>35</v>
      </c>
      <c r="B27" s="74" t="e">
        <f>G20/G22</f>
        <v>#DIV/0!</v>
      </c>
      <c r="C27" s="13"/>
      <c r="D27" s="15"/>
      <c r="E27" s="73">
        <f>D11+D16+D18+D19</f>
        <v>0</v>
      </c>
      <c r="F27" s="38">
        <v>5.5E-2</v>
      </c>
      <c r="G27" s="111">
        <f>F11+F16+F18+F19</f>
        <v>0</v>
      </c>
    </row>
    <row r="28" spans="1:7" x14ac:dyDescent="0.25">
      <c r="A28" s="13"/>
      <c r="B28" s="13"/>
      <c r="C28" s="13"/>
      <c r="D28" s="15"/>
      <c r="E28" s="73">
        <f>D13+D14</f>
        <v>0</v>
      </c>
      <c r="F28" s="79">
        <v>0.1</v>
      </c>
      <c r="G28" s="111">
        <f>F13+F14</f>
        <v>0</v>
      </c>
    </row>
    <row r="29" spans="1:7" x14ac:dyDescent="0.25">
      <c r="A29" s="13"/>
      <c r="B29" s="13"/>
      <c r="C29" s="13"/>
      <c r="D29" s="15"/>
      <c r="E29" s="19"/>
      <c r="F29" s="14"/>
      <c r="G29" s="13"/>
    </row>
    <row r="30" spans="1:7" x14ac:dyDescent="0.25">
      <c r="A30" s="13"/>
      <c r="B30" s="13"/>
      <c r="C30" s="13"/>
      <c r="D30" s="15"/>
      <c r="E30" s="19"/>
      <c r="F30" s="73" t="s">
        <v>36</v>
      </c>
      <c r="G30" s="120" t="e">
        <f>G22/C3</f>
        <v>#DIV/0!</v>
      </c>
    </row>
    <row r="31" spans="1:7" x14ac:dyDescent="0.25">
      <c r="A31" s="13"/>
      <c r="B31" s="13"/>
      <c r="C31" s="13"/>
      <c r="D31" s="15"/>
      <c r="E31" s="19"/>
      <c r="F31" s="73" t="s">
        <v>37</v>
      </c>
      <c r="G31" s="78" t="e">
        <f>G22/B3</f>
        <v>#DIV/0!</v>
      </c>
    </row>
  </sheetData>
  <sheetProtection algorithmName="SHA-512" hashValue="/iLg/guz1OCc9BSmy09rHjLbYqPe2swntUnqew3HoXZdJCV1b66j0zArWEnVtRUGpc3n4xXo34qPDneCQu4fcw==" saltValue="SNcBoYVEAKXSepAysevLFg==" spinCount="100000" sheet="1" objects="1" scenarios="1" selectLockedCells="1"/>
  <mergeCells count="3">
    <mergeCell ref="A1:G1"/>
    <mergeCell ref="A24:B24"/>
    <mergeCell ref="E24:G24"/>
  </mergeCells>
  <dataValidations count="2">
    <dataValidation type="list" allowBlank="1" showInputMessage="1" showErrorMessage="1" sqref="F3" xr:uid="{E09A7748-D72E-4224-B0C1-83E0B31B4A17}">
      <formula1>"Bagnolet,Bobigny,Bondy,Le Pré Saint-Gervais,Les Lilas,Montreuil,Noisy-le-Sec,Pantin,Romainville,"</formula1>
    </dataValidation>
    <dataValidation type="whole" operator="greaterThanOrEqual" allowBlank="1" showInputMessage="1" showErrorMessage="1" errorTitle="Erreur de valeur" error="Veuillez indiquer un nombre entier,  sans décimale." sqref="B3" xr:uid="{D7016FED-8567-4E7A-ACC9-377319A6868B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 propos</vt:lpstr>
      <vt:lpstr>Particuliers</vt:lpstr>
      <vt:lpstr>Bailleurs et copropriétés</vt:lpstr>
      <vt:lpstr>Collectivités</vt:lpstr>
      <vt:lpstr>Professionnels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Vivien Laguette</dc:creator>
  <cp:keywords/>
  <dc:description/>
  <cp:lastModifiedBy>Vivien Laguette</cp:lastModifiedBy>
  <cp:revision/>
  <dcterms:created xsi:type="dcterms:W3CDTF">2023-11-14T09:49:11Z</dcterms:created>
  <dcterms:modified xsi:type="dcterms:W3CDTF">2024-02-01T09:27:16Z</dcterms:modified>
  <cp:category/>
  <cp:contentStatus/>
</cp:coreProperties>
</file>